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05" yWindow="390" windowWidth="11850" windowHeight="5895" tabRatio="612" activeTab="7"/>
  </bookViews>
  <sheets>
    <sheet name="прил1к бюдж." sheetId="1" r:id="rId1"/>
    <sheet name="прилож.2" sheetId="2" r:id="rId2"/>
    <sheet name="прил.3 " sheetId="3" r:id="rId3"/>
    <sheet name="прил.5" sheetId="4" r:id="rId4"/>
    <sheet name="прил.6" sheetId="5" r:id="rId5"/>
    <sheet name="Прилож.7" sheetId="6" r:id="rId6"/>
    <sheet name="Прил.4" sheetId="7" r:id="rId7"/>
    <sheet name="Прил.8" sheetId="8" r:id="rId8"/>
  </sheets>
  <definedNames/>
  <calcPr fullCalcOnLoad="1"/>
</workbook>
</file>

<file path=xl/sharedStrings.xml><?xml version="1.0" encoding="utf-8"?>
<sst xmlns="http://schemas.openxmlformats.org/spreadsheetml/2006/main" count="2626" uniqueCount="546">
  <si>
    <t>Мобилизационная и вневойсковая подготовка</t>
  </si>
  <si>
    <t>08</t>
  </si>
  <si>
    <t>10</t>
  </si>
  <si>
    <t>Центральный аппарат</t>
  </si>
  <si>
    <t>Другие общегосударственные вопросы</t>
  </si>
  <si>
    <t>Социальное обеспечение населения</t>
  </si>
  <si>
    <t>Транспорт</t>
  </si>
  <si>
    <t>Прочие расходы</t>
  </si>
  <si>
    <t>Пенсионное обеспечение</t>
  </si>
  <si>
    <t>Благоустройство</t>
  </si>
  <si>
    <t>09</t>
  </si>
  <si>
    <t>ПР</t>
  </si>
  <si>
    <t>ВР</t>
  </si>
  <si>
    <t>01</t>
  </si>
  <si>
    <t>02</t>
  </si>
  <si>
    <t>Жилищно-коммунальное хозяйство</t>
  </si>
  <si>
    <t>05</t>
  </si>
  <si>
    <t>Культура, кинематография и средства массовой информации</t>
  </si>
  <si>
    <t>ЦСР</t>
  </si>
  <si>
    <t>Резервные фонды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</si>
  <si>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</si>
  <si>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Национальная оборона</t>
  </si>
  <si>
    <t>Национальная безопасность и правоохранительная деятельность</t>
  </si>
  <si>
    <t>Социальная политика</t>
  </si>
  <si>
    <t>03</t>
  </si>
  <si>
    <t>Жилищное хозяйство</t>
  </si>
  <si>
    <t>04</t>
  </si>
  <si>
    <t>Общегосударственные вопросы</t>
  </si>
  <si>
    <t xml:space="preserve">Культура </t>
  </si>
  <si>
    <t>Функционирование высшего должностного лица субъекта Российской Федерации и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</si>
  <si>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</si>
  <si>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тыс. рублей</t>
  </si>
  <si>
    <t>Наименование</t>
  </si>
  <si>
    <t>РЗ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</si>
  <si>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</si>
  <si>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</si>
  <si>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</si>
  <si>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Резервный фонд местных администраций</t>
  </si>
  <si>
    <t>14</t>
  </si>
  <si>
    <t>935</t>
  </si>
  <si>
    <t>Мероприятия в сфере социальной политики</t>
  </si>
  <si>
    <t>№ п/п</t>
  </si>
  <si>
    <t>(тыс.рублей)</t>
  </si>
  <si>
    <t>Код бюджетной классификации Российской Федерации</t>
  </si>
  <si>
    <t>Наименование доходов</t>
  </si>
  <si>
    <t>000 100 00000 00 0000 000</t>
  </si>
  <si>
    <t>000 101 00000 00 0000 000</t>
  </si>
  <si>
    <t>НАЛОГИ НА ПРИБЫЛЬ, ДОХОДЫ</t>
  </si>
  <si>
    <t>000 101 02000 01 0000 110</t>
  </si>
  <si>
    <t>Налог на доходы физических лиц</t>
  </si>
  <si>
    <t>000 106 00000 00 0000 000</t>
  </si>
  <si>
    <t>НАЛОГ НА ИМУЩЕСТВО</t>
  </si>
  <si>
    <t>000 106 01030 10 0000 110</t>
  </si>
  <si>
    <t>Налог на имущество физических лиц, взимаемый по ставкам, применяемый к объектам налогообложения, расположенным в границах поселений</t>
  </si>
  <si>
    <t>000 106 06000 00 0000 110</t>
  </si>
  <si>
    <t>Земельный налог</t>
  </si>
  <si>
    <t>000 109 00000 00 0000 000</t>
  </si>
  <si>
    <t>ЗАДОЛЖЕННОСТЬ И ПЕРЕРАСЧЕТЫ ПО ОТМЕННЕНЫМ НАЛОГАМ, СБОРАМ И ИНЫМ ОБЯЗАТЕЛЬНЫМ ПЛАТЕЖАМ</t>
  </si>
  <si>
    <t>000 109 07000 00 0000 110</t>
  </si>
  <si>
    <t>Прочие налоги и сборы (по отмененным местным налогам и сборам)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</si>
  <si>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</si>
  <si>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</si>
  <si>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000 111 05000 00 0000 120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</si>
  <si>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</si>
  <si>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поселений, а также средства от 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</si>
  <si>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</si>
  <si>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</si>
  <si>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</si>
  <si>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</si>
  <si>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</si>
  <si>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</si>
  <si>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"О бюджете  муниципального образования сельское поселение Молоковское</t>
  </si>
  <si>
    <t xml:space="preserve"> муниципального образования сельское поселение </t>
  </si>
  <si>
    <t>Муниципальное образование сельское поселение Молоковское</t>
  </si>
  <si>
    <r>
      <t>000 111 09045 1</t>
    </r>
    <r>
      <rPr>
        <sz val="11"/>
        <color indexed="10"/>
        <rFont val="Calibri"/>
        <family val="2"/>
      </rPr>
      <t>0</t>
    </r>
    <r>
      <rPr>
        <sz val="10"/>
        <rFont val="Arial Cyr"/>
        <family val="0"/>
      </rPr>
      <t xml:space="preserve"> 0000 120</t>
    </r>
  </si>
  <si>
    <r>
      <t xml:space="preserve">000 202 </t>
    </r>
    <r>
      <rPr>
        <sz val="11"/>
        <color indexed="10"/>
        <rFont val="Calibri"/>
        <family val="2"/>
      </rPr>
      <t>03015 10</t>
    </r>
    <r>
      <rPr>
        <sz val="10"/>
        <rFont val="Arial Cyr"/>
        <family val="0"/>
      </rPr>
      <t xml:space="preserve"> </t>
    </r>
    <r>
      <rPr>
        <sz val="11"/>
        <color indexed="10"/>
        <rFont val="Calibri"/>
        <family val="2"/>
      </rPr>
      <t>0000</t>
    </r>
    <r>
      <rPr>
        <sz val="10"/>
        <rFont val="Arial Cyr"/>
        <family val="0"/>
      </rPr>
      <t xml:space="preserve"> 151</t>
    </r>
  </si>
  <si>
    <t>Глава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</si>
  <si>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</si>
  <si>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Итого расходов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</si>
  <si>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</si>
  <si>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</si>
  <si>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Налоговые и неналоговые доходы</t>
  </si>
  <si>
    <t>Межбюджетные трансферты бюд.муниц.районов на осуществление части полномочий по решению вопросов местного значения</t>
  </si>
  <si>
    <t>06</t>
  </si>
  <si>
    <t>000 111 05013 10 0000 120</t>
  </si>
  <si>
    <t>Межбюджетные трансферты Ленинскому муниципальному району по передаче полномочий :</t>
  </si>
  <si>
    <t xml:space="preserve">ИТОГО:       </t>
  </si>
  <si>
    <t xml:space="preserve">Итого межбюджетные трансферты Ленинскому муниципальному р-ну:  </t>
  </si>
  <si>
    <t xml:space="preserve"> для обеспечения жителей поселений  услугами связи ;    </t>
  </si>
  <si>
    <t xml:space="preserve">в сфере содержания жилищного фонда ;    </t>
  </si>
  <si>
    <t xml:space="preserve">по организации в границах поселения электро-,тепло-,газо- и водоснабжения, водоотведения;  </t>
  </si>
  <si>
    <t xml:space="preserve">по организации ритуальных услуг;    </t>
  </si>
  <si>
    <t xml:space="preserve">по формированию прогнозных показателей  проекта бюджета поселения, исполнению и контролю за исполнением бюджета поселений;  </t>
  </si>
  <si>
    <t xml:space="preserve">в сфере приватизации муниципального жилищного фонда; </t>
  </si>
  <si>
    <t>120</t>
  </si>
  <si>
    <t>Субсидии бюджетным учреждениям на финансировое обеспечение муниципального задания на оказание муниципальных услуг</t>
  </si>
  <si>
    <t>810</t>
  </si>
  <si>
    <t>Субсидии юридическим лицам за участие в ярмарочной деятельности</t>
  </si>
  <si>
    <t>000 114 06013 10 0000 430</t>
  </si>
  <si>
    <t xml:space="preserve"> Закупка товаров, работ и услуг для государственных (муниципальных) нужд</t>
  </si>
  <si>
    <t>расходы на содержание мест захоронение"межбюджетные трансферты"</t>
  </si>
  <si>
    <t>Резервные средства</t>
  </si>
  <si>
    <t>Арадушкин Э.П.</t>
  </si>
  <si>
    <t>Паспартизация земельных участков под объектами благоустройства</t>
  </si>
  <si>
    <t xml:space="preserve">Глава сельского поселения  Молоковское                                       Арадушкин Э.П.                  </t>
  </si>
  <si>
    <t>Подпрограмма "Обеспечение безопасности жизнедеятельности поселения"</t>
  </si>
  <si>
    <t>90 0 0012</t>
  </si>
  <si>
    <t>90 0 5118</t>
  </si>
  <si>
    <t>100</t>
  </si>
  <si>
    <t>90 0 0011</t>
  </si>
  <si>
    <t>98 0 0094</t>
  </si>
  <si>
    <t>Защита населения от чрезвычайных ситуаций природгого и техногенного характера, гражданская оборона</t>
  </si>
  <si>
    <t>01 0 0000</t>
  </si>
  <si>
    <t>01 1 0000</t>
  </si>
  <si>
    <t>Организация и осуществление мероприятий по гражданской обороне, защите населения и территории от чрезвычайных ситуаций природного и техногенного характера</t>
  </si>
  <si>
    <t xml:space="preserve"> Иные закупки товаров, работ и услуг для государственных (муниципальных) нужд</t>
  </si>
  <si>
    <t>Обеспечение мер пожарной безопасности</t>
  </si>
  <si>
    <t>Участие в профилактике терроризма и экстремизма</t>
  </si>
  <si>
    <t>850</t>
  </si>
  <si>
    <t xml:space="preserve">Уплата налогов, сборов и иных платежей </t>
  </si>
  <si>
    <t>240</t>
  </si>
  <si>
    <t>Обеспечение деятельности финансовых,налоговых и таможен.органов и органов финансового (финансово-бюджетного) надзора</t>
  </si>
  <si>
    <t>90 0 0000</t>
  </si>
  <si>
    <t>Расходы на выплату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</si>
  <si>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 (муниципальных) органов</t>
  </si>
  <si>
    <t>Руководство и управление в сфере установленных функций органов  государственной власти субъектов Российской Федерации  и органов местного самоуправления</t>
  </si>
  <si>
    <t>90 0 0010</t>
  </si>
  <si>
    <t>Обеспечение деятельности органов местного самоуправления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</si>
  <si>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</si>
  <si>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</si>
  <si>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</si>
  <si>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</si>
  <si>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Межбюджетные трансферты бюд.муниц.районов 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</si>
  <si>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90 0 8000</t>
  </si>
  <si>
    <t>Межбюджетные трансферты бюд.муниц.районов  из бюджетов поселений на обеспечение деятельности органов местного самоуправления Ленинского муниципального района</t>
  </si>
  <si>
    <t>90 0 8011</t>
  </si>
  <si>
    <t>Руководство и управление в сфере установленных функций органов местного самоуправления</t>
  </si>
  <si>
    <t>Непрограммные расходы</t>
  </si>
  <si>
    <t>98 0 0000</t>
  </si>
  <si>
    <t>98 0 0090</t>
  </si>
  <si>
    <t>Муниципальная программа "Обеспечение безопасности жизнедеятельности населения  сельского поселения Молоковское Ленинского муниципального района Московской области на 2014-2016г."</t>
  </si>
  <si>
    <t xml:space="preserve">Мероприятия </t>
  </si>
  <si>
    <t>Мероприятия в сфере нацианальной безопасности и правоохранительной деятельности</t>
  </si>
  <si>
    <t>Мероприятие в профилактике терриризма и экстремизма</t>
  </si>
  <si>
    <t>Межбюджетные трансферты, предоставляемые из бюджета Московской области за счет средств федерального бюджета</t>
  </si>
  <si>
    <t>90 0 5000</t>
  </si>
  <si>
    <t>Фонд платы труда государственных (муниципальных) органов</t>
  </si>
  <si>
    <t>Дорожное хозяйство (дорожные фонды)</t>
  </si>
  <si>
    <t>Муниципальная программа "Дороги поселения"</t>
  </si>
  <si>
    <t>02 0 0000</t>
  </si>
  <si>
    <t>Подпрограмма "Дорожное хозяйтсво"</t>
  </si>
  <si>
    <t>02 1 0000</t>
  </si>
  <si>
    <t>Содержание и ремонт автомобильных дорог поселения</t>
  </si>
  <si>
    <t>Капитальный ремонт автомобильных дорог поселения</t>
  </si>
  <si>
    <t>Подпрограмма "Безопасность дорожного движения"</t>
  </si>
  <si>
    <t>02 2 0000</t>
  </si>
  <si>
    <t>Проведение мероприятий,направленных на повышение безопасности дорожного движения</t>
  </si>
  <si>
    <t>Подпрограмма "Коммунальное хозяйство"</t>
  </si>
  <si>
    <t>03 2 0000</t>
  </si>
  <si>
    <t>03 0 0000</t>
  </si>
  <si>
    <t>Обеспечение устойчивого функционировния объектов коммунальной инфраструктуры</t>
  </si>
  <si>
    <t>Подпрограмма "Энергосбережение и повышение энергетической эффективности на территории поселения"</t>
  </si>
  <si>
    <t>03 3 0000</t>
  </si>
  <si>
    <t>03 3 0201</t>
  </si>
  <si>
    <t>Подпрограмма "Благоустройство"</t>
  </si>
  <si>
    <t>03 4 0000</t>
  </si>
  <si>
    <t>200</t>
  </si>
  <si>
    <t>Муниципальная пограмма поселения "Развитие жилищно-коммунального хозяйства на 2014-2016 годы"</t>
  </si>
  <si>
    <t>Муниципальная пограмма поселения "Безопасное поселение"</t>
  </si>
  <si>
    <t>Паспартизация  объектов благоустройства</t>
  </si>
  <si>
    <t>Муниципальная программа поселения
 "Предпринимательство"</t>
  </si>
  <si>
    <t>06 0 0000</t>
  </si>
  <si>
    <t xml:space="preserve"> Развитие малого и среднего предпринимательства </t>
  </si>
  <si>
    <t>06 0 0100</t>
  </si>
  <si>
    <t>Частичная компенсация за реализованную сельскохозяйственную продукцию на ярмарках</t>
  </si>
  <si>
    <t>06 0 0102</t>
  </si>
  <si>
    <r>
      <t xml:space="preserve">Муниципальная пограмма поселения </t>
    </r>
    <r>
      <rPr>
        <b/>
        <sz val="10"/>
        <color indexed="10"/>
        <rFont val="Cambria"/>
        <family val="1"/>
      </rPr>
      <t>"Социальная  поддержка населения"</t>
    </r>
  </si>
  <si>
    <t xml:space="preserve"> Другие мероприятия по социальной поддержке населения </t>
  </si>
  <si>
    <t>Транспортировка в морг умерших с места обнаружения.</t>
  </si>
  <si>
    <t>05 0 0000</t>
  </si>
  <si>
    <t>Паспартизация  гидротехнических сооружений на территории поселения</t>
  </si>
  <si>
    <t>05 1 1500</t>
  </si>
  <si>
    <r>
      <t xml:space="preserve">Муниципальная пограмма поселения </t>
    </r>
    <r>
      <rPr>
        <b/>
        <sz val="8"/>
        <color indexed="10"/>
        <rFont val="Arial Cyr"/>
        <family val="0"/>
      </rPr>
      <t>"Культура"</t>
    </r>
  </si>
  <si>
    <t>Подпрограмма "Развитие культурно-досуговых учреждений"</t>
  </si>
  <si>
    <t>04 0 0000</t>
  </si>
  <si>
    <t>Обеспечение деятельности культурно-досуговыми учреждениями</t>
  </si>
  <si>
    <t>Проведение праздничных и культурно-массовых мероприятий в сфере культуры</t>
  </si>
  <si>
    <t>04 1 0000</t>
  </si>
  <si>
    <t>04 1 0059</t>
  </si>
  <si>
    <t>Предоствление субсидий бюджетным,автономным учреждениям и иным некоммерческим организациям</t>
  </si>
  <si>
    <t>05 1 0000</t>
  </si>
  <si>
    <t>05 1 0090</t>
  </si>
  <si>
    <t>Специальные расходы</t>
  </si>
  <si>
    <t>05 1 0091</t>
  </si>
  <si>
    <r>
      <t xml:space="preserve">Муниципальная пограмма поселения </t>
    </r>
    <r>
      <rPr>
        <b/>
        <sz val="10"/>
        <color indexed="10"/>
        <rFont val="Cambria"/>
        <family val="1"/>
      </rPr>
      <t>"Социальная  поддержка населения на 2014-2018 годы"</t>
    </r>
  </si>
  <si>
    <t>Социальное обеспечение и иные выплаты</t>
  </si>
  <si>
    <t>300</t>
  </si>
  <si>
    <t>Публичные нормативные социальные выплаты гражданам</t>
  </si>
  <si>
    <t>310</t>
  </si>
  <si>
    <t>05 1 1502</t>
  </si>
  <si>
    <t>Подпрограмма "Жилищное хозяйство"</t>
  </si>
  <si>
    <t>Предоставление субсидий на капитальный ремонт многоквартирных жилых домов</t>
  </si>
  <si>
    <t>Содержание временно свободных муниципальных жилых помещений</t>
  </si>
  <si>
    <t>03 1 0000</t>
  </si>
  <si>
    <t>Капитальный ремонт объектов коммунальной инфраструктуры</t>
  </si>
  <si>
    <t>Установка приборов учета в муниципальных квартирах,участие в установке общедомовых приборов учета в части муниципальных квартир</t>
  </si>
  <si>
    <r>
      <t xml:space="preserve">Муниципальная пограмма поселения </t>
    </r>
    <r>
      <rPr>
        <b/>
        <sz val="10"/>
        <color indexed="10"/>
        <rFont val="Cambria"/>
        <family val="1"/>
      </rPr>
      <t>"Развитие жилищно-коммунального хозяйства и благоустройство на 2014-2018 годы"</t>
    </r>
  </si>
  <si>
    <r>
      <t xml:space="preserve">Муниципальная пограмма поселения </t>
    </r>
    <r>
      <rPr>
        <b/>
        <sz val="10"/>
        <color indexed="10"/>
        <rFont val="Cambria"/>
        <family val="1"/>
      </rPr>
      <t>"Развитие жилищно-коммунального хозяйства и благоустройство на 2014-2018 годы"</t>
    </r>
  </si>
  <si>
    <t>Содержание и ремонт линий уличного освещения</t>
  </si>
  <si>
    <t>Капитальный ремонт линий уличного освещения</t>
  </si>
  <si>
    <t>Развитие уличного освещения</t>
  </si>
  <si>
    <t>Улучшение условий проживания жителей поселения.Улучшение внешнего вида поселений, улиц, площадей и прочих объектов благоустройства, отвечающих действующим требованиям т нормам (озеленение)</t>
  </si>
  <si>
    <t>Благоустройство территории поселения, содержание и ремонт объектов благоустройства</t>
  </si>
  <si>
    <t>03 4 8401</t>
  </si>
  <si>
    <t>03 4 8400</t>
  </si>
  <si>
    <t>Межбюджетные трансферты бюджетам муниципальных районов из бюджетов поселений на содержание мест захоронения, находящихся в муниципальной собственности</t>
  </si>
  <si>
    <t>Пенсия за выслугу лет лицам, замещавшим муниципальные должности и  занимавшим должности муниципальной службы</t>
  </si>
  <si>
    <t>Подпрограмма "Адресная социальная поддержка населения и мероприятия по социальной защите населения"</t>
  </si>
  <si>
    <t>Муниципальная программа "Обеспечение безопасности жизнедеятельности населения  сельского поселения Молоковское Ленинского муниципального района Московской области на 2014-2018г."</t>
  </si>
  <si>
    <t>2015 г.</t>
  </si>
  <si>
    <t>2016 г.</t>
  </si>
  <si>
    <t xml:space="preserve">           на  2014  год и плановый период на 2015 и 2016 г.г."</t>
  </si>
  <si>
    <t>Иные мероприятия по социальной поддержке населения</t>
  </si>
  <si>
    <t>Создание новых объектов благоустройства</t>
  </si>
  <si>
    <t>Капитальный ремонт объектов благоустройства</t>
  </si>
  <si>
    <t>Реализация государственной политики в области приватизации и управления государственной и муниципальной собственностью</t>
  </si>
  <si>
    <t xml:space="preserve">Реализация государственных функций, связанных с общегосударственным управлением </t>
  </si>
  <si>
    <t>Прочая закупка товаров,работ и услуг для муниципальных нужд</t>
  </si>
  <si>
    <t>090 00 00</t>
  </si>
  <si>
    <t>БЕЗВОЗМЕЗДНЫЕ ПОСТУПЛЕНИЯ</t>
  </si>
  <si>
    <r>
      <t xml:space="preserve">000 200 </t>
    </r>
    <r>
      <rPr>
        <sz val="11"/>
        <color indexed="10"/>
        <rFont val="Calibri"/>
        <family val="2"/>
      </rPr>
      <t>00000 00</t>
    </r>
    <r>
      <rPr>
        <sz val="10"/>
        <rFont val="Arial Cyr"/>
        <family val="0"/>
      </rPr>
      <t xml:space="preserve"> </t>
    </r>
    <r>
      <rPr>
        <sz val="11"/>
        <color indexed="10"/>
        <rFont val="Calibri"/>
        <family val="2"/>
      </rPr>
      <t>0000</t>
    </r>
    <r>
      <rPr>
        <sz val="10"/>
        <rFont val="Arial Cyr"/>
        <family val="0"/>
      </rPr>
      <t xml:space="preserve"> 000</t>
    </r>
  </si>
  <si>
    <t>Прочие мероприятия</t>
  </si>
  <si>
    <t>98 0 1900</t>
  </si>
  <si>
    <t>02 1 2102</t>
  </si>
  <si>
    <t>Разработка схем теплоснабжения, водоснабжения и водоотведения поселения</t>
  </si>
  <si>
    <t>03 4 0203</t>
  </si>
  <si>
    <t>Оформление земельных участков под объектами муниципального жилого фонда</t>
  </si>
  <si>
    <t>03 1 0204</t>
  </si>
  <si>
    <t>Реконструкция  объектов коммунальной инфраструкткры</t>
  </si>
  <si>
    <t>Создание новых объектов внутриквартальных дорог</t>
  </si>
  <si>
    <t>Субвенция на выполнение муниципального задания муниципальными</t>
  </si>
  <si>
    <t>бюджетными учреждениями культуры сельского поселения Молоковское</t>
  </si>
  <si>
    <t>(тыс.руб.)</t>
  </si>
  <si>
    <t>Наименование МБУ</t>
  </si>
  <si>
    <t>1.</t>
  </si>
  <si>
    <t>Муниципальное бюджетное учреждение "ДК"Буревестник"</t>
  </si>
  <si>
    <t>2.</t>
  </si>
  <si>
    <t>Муниципальное бюджетное учреждение "СДК"Мисайлово"</t>
  </si>
  <si>
    <t>ИТОГО:</t>
  </si>
  <si>
    <t>Глава сельского поселения Молоковское</t>
  </si>
  <si>
    <t>03 4 0093</t>
  </si>
  <si>
    <t>02 1 2101</t>
  </si>
  <si>
    <t>02 2 2101</t>
  </si>
  <si>
    <t>03 4 2200</t>
  </si>
  <si>
    <t>03 4 2201</t>
  </si>
  <si>
    <t>01 1 2093</t>
  </si>
  <si>
    <t>03 4 2093</t>
  </si>
  <si>
    <t>03 3 2201</t>
  </si>
  <si>
    <t>01 1 2620</t>
  </si>
  <si>
    <t>01 1 2610</t>
  </si>
  <si>
    <t>01 1 2600</t>
  </si>
  <si>
    <t>01 1 2630</t>
  </si>
  <si>
    <t>05 1 2505</t>
  </si>
  <si>
    <t>05 1 2500</t>
  </si>
  <si>
    <t>03 4 2203</t>
  </si>
  <si>
    <t>04 1 2300</t>
  </si>
  <si>
    <t>05 1 2506</t>
  </si>
  <si>
    <t>Единовременная материальная помощь, в связи с празднованием годовщины Победы в ВОВ 1941-1945 годов отдельным категориям граждан: несовершеннолетним узникам, репрессированным гражданам, ликвидаторам последствий радиационных катастроф, жителям блокадного Ленинграда, ветеранам ВОВ, награжденным медалью «За оборону Ленинграда», «За оборону Москвы», «За оборону Сталинграда», участникам Курской битвы.</t>
  </si>
  <si>
    <t>Единовременная материальная помощь юбилярам из числа инвалидов и участников ВОВ, тружеников тыла, чествование юбилейных дат (80.85.90,95,100).</t>
  </si>
  <si>
    <t>Обеспечение информационной поддержкой населения.Подписка на газеты инвалидам и участникам ВОВ («Видновские вести»...)</t>
  </si>
  <si>
    <t xml:space="preserve">Оказание социальной поддержки: инвалидам,пожилым людям, детям из многодетных и малообеспеченных и неполных семей, в связи с праздничными датами </t>
  </si>
  <si>
    <t>320</t>
  </si>
  <si>
    <t>Социальные  выплаты гражданам, кроме публичных нормативных выплат</t>
  </si>
  <si>
    <t>Глава сельского поселения  Молоковское                                                   Арадушкин Э.П.</t>
  </si>
  <si>
    <t xml:space="preserve"> Молоковское на 2014 год и плановый период </t>
  </si>
  <si>
    <t>на 2015 и 2016 г.г."</t>
  </si>
  <si>
    <t>Глава сельского поселения Молоковское                                           Арадушкин Э.П.</t>
  </si>
  <si>
    <t xml:space="preserve">          к решению Совета депутатов муниципального образования</t>
  </si>
  <si>
    <t>"О бюджете сельского поселения Молоковское на 2014 г. и</t>
  </si>
  <si>
    <t xml:space="preserve"> плановый период на 2015 и 2016 г.г."</t>
  </si>
  <si>
    <t>Единовременная выплата семье при рождении 3-го ребенка и последующих детей (на приобретение коляски).</t>
  </si>
  <si>
    <t>. Ежеквартальная доплата до прожиточного минимума.</t>
  </si>
  <si>
    <t>Компенсационная стоимость оплаты  за телефон инвалидам по зрению.</t>
  </si>
  <si>
    <t>Единовременная выплата гражданам, пострадавшим от пожаров.</t>
  </si>
  <si>
    <t>Единовременная выплата гражданам, попавшим в трудную жизненную ситуацию.</t>
  </si>
  <si>
    <t xml:space="preserve">                              Приложение 1</t>
  </si>
  <si>
    <t>Код  адм</t>
  </si>
  <si>
    <t>муниципального образования сельского поселения Молоковское Ленинского муниципального</t>
  </si>
  <si>
    <t>Расходы на обязательное страхование гражданской ответственности владельцев транспортных средств местного самоуправления (ОСАГО)</t>
  </si>
  <si>
    <t>90 0 0082</t>
  </si>
  <si>
    <t>Расходы на добровольное страхование гражданской ответственности владельцев транспортных средств местного самоуправления (КАСКО)</t>
  </si>
  <si>
    <t>90 0 0085</t>
  </si>
  <si>
    <t>03 1 2103</t>
  </si>
  <si>
    <t>03 3 2101</t>
  </si>
  <si>
    <t>03 2 2101</t>
  </si>
  <si>
    <t>03 2 4102</t>
  </si>
  <si>
    <t>Бюджетные инвестиции</t>
  </si>
  <si>
    <t>Бюджетные инвестиции в объекты капитального строительства госуд. (муниципальной) собственности</t>
  </si>
  <si>
    <t>03 4 2101</t>
  </si>
  <si>
    <t>03 4 2102</t>
  </si>
  <si>
    <t>03 4 2103</t>
  </si>
  <si>
    <t>03 4 2301</t>
  </si>
  <si>
    <t xml:space="preserve"> субвенция на осуществление полномочий по первичному воинскому учету на территориях, где отсутствуют военные комиссариаты на 2014 год</t>
  </si>
  <si>
    <t>Утверждено</t>
  </si>
  <si>
    <t>Глава сельского поселения  Молоковское                                                     Арадушкин Э.П.</t>
  </si>
  <si>
    <t>Приложение №2</t>
  </si>
  <si>
    <t>муниципального образования сельское поселение</t>
  </si>
  <si>
    <t>Молоковское на 2014 год и плановый период</t>
  </si>
  <si>
    <t>2015 и 2016 г.г.</t>
  </si>
  <si>
    <t>Взнос на капитальный ремонт общего имущества многоквартирных домов</t>
  </si>
  <si>
    <t>980 00 93</t>
  </si>
  <si>
    <t>Оценка налогов недвижимости признанная и регулируемая в отношении по госуд. И муниц. Собственности</t>
  </si>
  <si>
    <t>Выполнение работ в градостроительной деятельности (проведение экспертиз, разработка положений.внесение изменений в ППЗ и ген.план)</t>
  </si>
  <si>
    <t>000 103 02230 01 0000 110</t>
  </si>
  <si>
    <t>Доходы от уплаты акцизов на дизельное топливо, подлежащее распределению между бюджетами Российской Федерации и местными бюджетами с учетом установленных дифференцированных нормативов отчислений в местные бюджеты</t>
  </si>
  <si>
    <t>000 103 02240 01 0000 110</t>
  </si>
  <si>
    <t>Доходы от уплаты акцизов на моторные масла для дизельных и (или) карбюраторных (инжекторных) двигателей, подлежащхе распределению между бюджетами субъектов Российской Федерации и местными бюджетами установленных дифференцированных нормативов отчислений в местные бюджеты</t>
  </si>
  <si>
    <t>000 103 02250 01 0000 110</t>
  </si>
  <si>
    <t>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</si>
  <si>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000 103 02260 01 0000 110</t>
  </si>
  <si>
    <t>Доходы от уплаты акцизов на прямой бензин, 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</si>
  <si>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Оформление земельных участков под многоквартирными домами</t>
  </si>
  <si>
    <t>03 1 2104</t>
  </si>
  <si>
    <t>05 1 1505</t>
  </si>
  <si>
    <t>098 00 98</t>
  </si>
  <si>
    <t>Субсидии юридическим лицам (кроме некоммерческих организаций), индивидуальным предпринимателям, физическим лицам</t>
  </si>
  <si>
    <t>03 1 0101</t>
  </si>
  <si>
    <t>05 1 1504</t>
  </si>
  <si>
    <t xml:space="preserve"> статьям и видам бюджетов</t>
  </si>
  <si>
    <t>Приложение №3</t>
  </si>
  <si>
    <t>план          1 кв.               2014 г.</t>
  </si>
  <si>
    <t>Исполн.</t>
  </si>
  <si>
    <t>% исполн.</t>
  </si>
  <si>
    <t>000 105 03010 01 0000 110</t>
  </si>
  <si>
    <t>Налоги на совокупный доход</t>
  </si>
  <si>
    <t>000 218 05010 10 0000 151</t>
  </si>
  <si>
    <t>Возврат остатков субсидий</t>
  </si>
  <si>
    <t>Поступление доходов  бюджета муниципального образования сельское поселение Молоковское Ленинского муниципального района Московской области за 1 кв. 2014 года по основным источникам</t>
  </si>
  <si>
    <t>утверж. план 1кв.</t>
  </si>
  <si>
    <t>Исполнение расходов бюджета</t>
  </si>
  <si>
    <t xml:space="preserve"> района Московской области  по ведомственной структуре расходов за 1 кв. 2014 год.</t>
  </si>
  <si>
    <t>% испол.</t>
  </si>
  <si>
    <t>исполнено</t>
  </si>
  <si>
    <t xml:space="preserve">Наименование </t>
  </si>
  <si>
    <t>Исполнено</t>
  </si>
  <si>
    <t>% исполнения</t>
  </si>
  <si>
    <t>Исполнение расходов бюджета сельского поселения Молоковское за 1 квартал 2014 года по субвенции,</t>
  </si>
  <si>
    <t>передаваемой из федерального бюджета на осуществление полномочий по первичному воинскому учету,</t>
  </si>
  <si>
    <t>где отсутствуют военные комиссариата .</t>
  </si>
  <si>
    <t>Исполнение расходов бюджета муниципального образования сельское поселения Молоковское</t>
  </si>
  <si>
    <t>Ленинского муниципального района Московской области за 1 квартал 2014 года</t>
  </si>
  <si>
    <t>по межбюджетным трансфертам Ленинскому муниципальнму району, на финансирование расходов, связанных с передачей органам местного самоуправления Ленинского муниципального района осуществления части полномочий органов местного самоуправления муниципального образования сельское поселение Молоковское по решению вопросов местного значения сельского поселения Молоковское на 2014 год</t>
  </si>
  <si>
    <t>Утвержд.      план</t>
  </si>
  <si>
    <t>Исполнен.</t>
  </si>
  <si>
    <t>% исполнен.</t>
  </si>
  <si>
    <t>03 2 2103</t>
  </si>
  <si>
    <t>03 4 2303</t>
  </si>
  <si>
    <t>04 1 1300</t>
  </si>
  <si>
    <t xml:space="preserve">Исполнение расходов бюджета </t>
  </si>
  <si>
    <t xml:space="preserve"> муниципального образования сельского поселения Молоковское Ленинского муниципального</t>
  </si>
  <si>
    <t xml:space="preserve">  района Московской области за 1 кв. 2014 год  по разделам,  подразделам,  целевым </t>
  </si>
  <si>
    <t>03 1 0105</t>
  </si>
  <si>
    <t>Единовременная выплата гражданам, попавшим в трудную жизненую ситуацию</t>
  </si>
  <si>
    <t>План</t>
  </si>
  <si>
    <t>%исполнения</t>
  </si>
  <si>
    <t>Ленинского муниципального района Московской области на 1кв. 2014 год.</t>
  </si>
  <si>
    <t>% исп.</t>
  </si>
  <si>
    <t>утверж.  План 1 кв.</t>
  </si>
  <si>
    <t>Приложение  № 5</t>
  </si>
  <si>
    <t>Приложение №7</t>
  </si>
  <si>
    <t xml:space="preserve">сельского поселения Молоковское от 22.04. 2013 № 22 </t>
  </si>
  <si>
    <t xml:space="preserve">                                       к решению Совета депутатов от  22 .04 .2014 г. № 22    </t>
  </si>
  <si>
    <t>к решению Совета депутатов от 22.04 .2014 г.№ 22</t>
  </si>
  <si>
    <t>к решению Совета депутатов от  24 .04  .2014 г.№21</t>
  </si>
  <si>
    <t>к решению Совета депутатов от 24.04. 2014г.№   22</t>
  </si>
  <si>
    <t xml:space="preserve">                                                                                                                                                               Приложение 6</t>
  </si>
  <si>
    <t>К решению Совета депутатов от  22.04 .2014  № 22</t>
  </si>
  <si>
    <t>Приложение № 4</t>
  </si>
  <si>
    <t>к решению Совета депутатов от 22 .04  .2014 г. №22</t>
  </si>
  <si>
    <t xml:space="preserve">Исполнение бюджета муниципального образования сельское поселение Молоковское по источникам финансирования дефицита бюджета по кодам классификации источников децицита бюджета за 1 кв.2014 года
 </t>
  </si>
  <si>
    <t>(тыс. рублей)</t>
  </si>
  <si>
    <t>вид источников финансирования дефицитов бюджета</t>
  </si>
  <si>
    <t xml:space="preserve">Сумма </t>
  </si>
  <si>
    <t>администратор</t>
  </si>
  <si>
    <t>группа</t>
  </si>
  <si>
    <t>подгруппа</t>
  </si>
  <si>
    <t>статья</t>
  </si>
  <si>
    <t>подстатья</t>
  </si>
  <si>
    <t>элемент*</t>
  </si>
  <si>
    <t>программа (подпрограмма)</t>
  </si>
  <si>
    <t>экономическая классификация</t>
  </si>
  <si>
    <t>Дефицит бюджета сельского поселения Молоковское</t>
  </si>
  <si>
    <t>в процентах к общей сумме доходов без учета безвозмездных поступлений</t>
  </si>
  <si>
    <t>Источники финансирования дефицитов бюджетов</t>
  </si>
  <si>
    <t>000</t>
  </si>
  <si>
    <t>Государственные (муниципальные) ценные бумаги, номинальная стоимость которых указана в валюте Российской Федерации</t>
  </si>
  <si>
    <t>700</t>
  </si>
  <si>
    <r>
      <t xml:space="preserve">    Размещение государственных   (муниципальных)   ценных бумаг, номинальная стоимость которых указана в валюте Российской Федерации</t>
    </r>
    <r>
      <rPr>
        <vertAlign val="superscript"/>
        <sz val="10"/>
        <rFont val="Times New Roman Cyr"/>
        <family val="1"/>
      </rPr>
      <t>1)</t>
    </r>
  </si>
  <si>
    <t>710</t>
  </si>
  <si>
    <r>
      <t xml:space="preserve">            Размещение государственных ценных бумаг субъектов Российской Федерации, номинальная стоимость которых указана в валюте Российской Федерации</t>
    </r>
    <r>
      <rPr>
        <vertAlign val="superscript"/>
        <sz val="10"/>
        <rFont val="Times New Roman Cyr"/>
        <family val="1"/>
      </rPr>
      <t>1)</t>
    </r>
  </si>
  <si>
    <r>
      <t xml:space="preserve">    Погашение государственных (муниципальных) ценных бумаг, номинальная стоимость которых указана в валюте Российской Федерации</t>
    </r>
    <r>
      <rPr>
        <vertAlign val="superscript"/>
        <sz val="10"/>
        <rFont val="Times New Roman Cyr"/>
        <family val="1"/>
      </rPr>
      <t>2)</t>
    </r>
  </si>
  <si>
    <r>
      <t xml:space="preserve">            Погашение государственных ценных бумаг субъектов Российской Федерации,   номинальная стоимость которых указана в валюте Российской Федерации</t>
    </r>
    <r>
      <rPr>
        <vertAlign val="superscript"/>
        <sz val="10"/>
        <rFont val="Times New Roman Cyr"/>
        <family val="1"/>
      </rPr>
      <t>2)</t>
    </r>
  </si>
  <si>
    <t>Бюджетные кредиты от других бюджетов бюджетной системы Российской Федерации</t>
  </si>
  <si>
    <t xml:space="preserve">     Получение кредитов от других бюджетов бюджетной системы Российской Федерации</t>
  </si>
  <si>
    <t xml:space="preserve">     Получение кредитов от других бюджетов бюджетной системы Российской Федерации бюджетами муниципальных образований в валюте Российской Федерации</t>
  </si>
  <si>
    <t xml:space="preserve">     Погашение кредитов, предоставленных другими бюджетами бюджетной системы Российской Федерации</t>
  </si>
  <si>
    <t xml:space="preserve">     Погашение бюджетами муниципальных образований кредитов от других бюджетов бюджетной системы Российской Федерации</t>
  </si>
  <si>
    <t>Кредиты кредитных организаций в валюте Российской Федерации</t>
  </si>
  <si>
    <t xml:space="preserve">     Получение кредитов от кредитных организаций в валюте Российской Федерации</t>
  </si>
  <si>
    <t xml:space="preserve">     Получение кредитов от кредитных организаций бюджетами муниципальных образований в валюте Российской Федерации</t>
  </si>
  <si>
    <t xml:space="preserve">     Погашение кредитов, предоставленных кредитными организациями в валюте Российской Федерации </t>
  </si>
  <si>
    <t xml:space="preserve">     Погашение бюджетами муниципальных образований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</si>
  <si>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</si>
  <si>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510</t>
  </si>
  <si>
    <r>
      <t xml:space="preserve">     Увеличение прочих остатков денежных средств бюджета </t>
    </r>
    <r>
      <rPr>
        <i/>
        <sz val="10"/>
        <rFont val="Times New Roman Cyr"/>
        <family val="1"/>
      </rPr>
      <t>(городского округа, муниципального района, поселения)</t>
    </r>
  </si>
  <si>
    <t>520</t>
  </si>
  <si>
    <r>
      <t xml:space="preserve">     Увеличение прочих остатков денежных средств бюджета </t>
    </r>
    <r>
      <rPr>
        <i/>
        <sz val="10"/>
        <rFont val="Times New Roman Cyr"/>
        <family val="1"/>
      </rPr>
      <t>(городского округа, муниципального района, поселения),</t>
    </r>
    <r>
      <rPr>
        <sz val="10"/>
        <rFont val="Times New Roman Cyr"/>
        <family val="1"/>
      </rPr>
      <t xml:space="preserve"> временно размещенных в ценные бумаги</t>
    </r>
  </si>
  <si>
    <t>610</t>
  </si>
  <si>
    <r>
      <t xml:space="preserve">     Уменьшение прочих остатков денежных средств бюджета</t>
    </r>
    <r>
      <rPr>
        <i/>
        <sz val="10"/>
        <rFont val="Times New Roman Cyr"/>
        <family val="1"/>
      </rPr>
      <t xml:space="preserve"> (городского округа, муниципального района, поселеня)</t>
    </r>
  </si>
  <si>
    <t>620</t>
  </si>
  <si>
    <r>
      <t xml:space="preserve">     Уменьшение прочих остатков денежных средств бюджета</t>
    </r>
    <r>
      <rPr>
        <i/>
        <sz val="10"/>
        <rFont val="Times New Roman Cyr"/>
        <family val="1"/>
      </rPr>
      <t xml:space="preserve"> (городского округа, муниципального района, поселения),</t>
    </r>
    <r>
      <rPr>
        <sz val="10"/>
        <rFont val="Times New Roman Cyr"/>
        <family val="1"/>
      </rPr>
      <t xml:space="preserve"> временно размещенных в ценные бумаги</t>
    </r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</si>
  <si>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</si>
  <si>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</si>
  <si>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630</t>
  </si>
  <si>
    <t>Средства от продажи акций и иных форм участия в капитале, находящихся в государственной и муниципальной собственности</t>
  </si>
  <si>
    <t>Исполнение государственных и муниципальных гарантий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</si>
  <si>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</si>
  <si>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</si>
  <si>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600</t>
  </si>
  <si>
    <t>Возврат бюджетных кредитов, предоставленных из местных бюджетов</t>
  </si>
  <si>
    <t>640</t>
  </si>
  <si>
    <t>Возврат бюджетных кредитов, предоставленных юридическим лицам из местных бюджетов</t>
  </si>
  <si>
    <t>Возврат бюджетных кредитов, предоставленных другим бюджетам бюджетной системы Российской Федерации из местных бюджетов</t>
  </si>
  <si>
    <t>500</t>
  </si>
  <si>
    <t>Предоставление бюджетных кредитов из местных бюджетов</t>
  </si>
  <si>
    <t>540</t>
  </si>
  <si>
    <t>Предоставление бюджетных кредитов юридическим лицам из местных бюджетов</t>
  </si>
  <si>
    <t>Предоставление бюджетных кредитов другим бюджетам бюджетной системы Российской Федерации из местных бюджетов</t>
  </si>
  <si>
    <t>00</t>
  </si>
  <si>
    <t>0000</t>
  </si>
  <si>
    <t>Результат исполнения доходов и расходов (дефицит "-", профицит "+")</t>
  </si>
  <si>
    <t>0300</t>
  </si>
  <si>
    <t>Кредиты иностранных коммерческих банков и фирм, предоставленные Российской Федерации, субъектам Российской Федерации</t>
  </si>
  <si>
    <t>0301</t>
  </si>
  <si>
    <t xml:space="preserve">         получение (использование) кредитов</t>
  </si>
  <si>
    <t>0302</t>
  </si>
  <si>
    <t xml:space="preserve">         погашение основной суммы долга</t>
  </si>
  <si>
    <t>Всего источников финансирования дефицита</t>
  </si>
  <si>
    <t>Глава сельского поселения  Молоковское                                                       Арадушкин Э.П.</t>
  </si>
  <si>
    <t>Приложение № 8</t>
  </si>
  <si>
    <t>к решению Совета депутатов от24.04.2014 г.№ 22</t>
  </si>
  <si>
    <t>Приложение №  9</t>
  </si>
  <si>
    <t>Исполнение расходов по муниципальным программам за счет средств бюджета</t>
  </si>
  <si>
    <t>сельского поселения Молоковское за 1 квартал 2014 года</t>
  </si>
  <si>
    <t>Целевая статья</t>
  </si>
  <si>
    <t>сумма  в т.р. 2015г.</t>
  </si>
  <si>
    <t>сумма  в т.р. 2016г.</t>
  </si>
  <si>
    <t>сумма  в т.р. 2017г.</t>
  </si>
  <si>
    <t>сумма  в т.р. 2018г.</t>
  </si>
  <si>
    <t>Программное  (непрограммное) направление расходов</t>
  </si>
  <si>
    <t>Подпрограмма</t>
  </si>
  <si>
    <t>Направление расходов</t>
  </si>
  <si>
    <r>
      <t xml:space="preserve">Муниципальная пограмма поселения </t>
    </r>
    <r>
      <rPr>
        <b/>
        <sz val="10"/>
        <color indexed="10"/>
        <rFont val="Cambria"/>
        <family val="1"/>
      </rPr>
      <t>"Безопасное поселение"</t>
    </r>
  </si>
  <si>
    <t>Мероприятия в сфере национальной безопасности и правоохранительной деятельности</t>
  </si>
  <si>
    <t>1600</t>
  </si>
  <si>
    <t>Задача1.Организация и осуществление мероприятий по гражданской обороне,защите населения и территории от чрезвычайных ситуаций природного и техногенного характера</t>
  </si>
  <si>
    <t>1610</t>
  </si>
  <si>
    <t>Мероприятия:</t>
  </si>
  <si>
    <t>Изготовление печатной продукции (памятки,листовки), средств наглядной агитации (банеры,растяжки),информационных знаков и знаков безопасности</t>
  </si>
  <si>
    <t>Приобретение средств индивидуальной защиты для населения</t>
  </si>
  <si>
    <t>Паспартизация гидротехнических сооружений на территории поселения</t>
  </si>
  <si>
    <t>Задача2.Обеспечение мер пожарной безопасности</t>
  </si>
  <si>
    <t>1620</t>
  </si>
  <si>
    <t>Обслуживание мест круглогодичного забора воды пожарной техникой (расчистка от снега,окос травы и др.)</t>
  </si>
  <si>
    <t>Оснащение территории сельского поселения первичными средствами пожаротушения и противопожарным инвентарем</t>
  </si>
  <si>
    <t>Обслуживание и модернизация системы оповещения в населенных пунктах поселения</t>
  </si>
  <si>
    <t>Задача3.Участие в профилактике терроризма и экстремизма</t>
  </si>
  <si>
    <t>Обслуживание и модернизация системы видеонаблюдения в местах массового пребывания людей</t>
  </si>
  <si>
    <t>1630</t>
  </si>
  <si>
    <r>
      <t xml:space="preserve">Муниципальная пограмма поселения </t>
    </r>
    <r>
      <rPr>
        <b/>
        <sz val="8"/>
        <color indexed="10"/>
        <rFont val="Arial Cyr"/>
        <family val="0"/>
      </rPr>
      <t>"Дороги  поселения"</t>
    </r>
  </si>
  <si>
    <t>Подпрограмма "Дорожное хозяйство"</t>
  </si>
  <si>
    <t>Задача 1.Обеспечение устойчивого функционировния автомобильных дорог поселения</t>
  </si>
  <si>
    <t>Содержиние и ремонт автомобильных дорог поселения</t>
  </si>
  <si>
    <t>0101</t>
  </si>
  <si>
    <t>0102</t>
  </si>
  <si>
    <t>Задача 1.Повышение уровня безопасности дорожного движения</t>
  </si>
  <si>
    <t>Проведение мероприятий, направленных на повышение безопасности дорожного движения</t>
  </si>
  <si>
    <r>
      <t xml:space="preserve">Муниципальная программа поселения </t>
    </r>
    <r>
      <rPr>
        <b/>
        <sz val="8"/>
        <color indexed="10"/>
        <rFont val="Arial Cyr"/>
        <family val="0"/>
      </rPr>
      <t>"Развитие жилищно-коммунального хозяйства и благоустройство на 2014-2018 г.г."</t>
    </r>
  </si>
  <si>
    <t>Задача 1.Повышение Качества и условий проживания граждан</t>
  </si>
  <si>
    <t>Капитальный ремонт муниципального жилищного фонда</t>
  </si>
  <si>
    <t>2102</t>
  </si>
  <si>
    <t>2103</t>
  </si>
  <si>
    <t>2104</t>
  </si>
  <si>
    <t>Взнос на кап.ремонт общего имущества многоквартирных домов</t>
  </si>
  <si>
    <t>2105</t>
  </si>
  <si>
    <t>Задача 1.Обеспечение устойчивого функционировния объектов коммунальной инфраструктуры</t>
  </si>
  <si>
    <t>0201</t>
  </si>
  <si>
    <t>0202</t>
  </si>
  <si>
    <t>Задача 1.Совершенствование системы учета потребительских коммунальных ресурсов</t>
  </si>
  <si>
    <t>2101</t>
  </si>
  <si>
    <t>Задача 2.Экономическое стимулирование развития систем теплоснабжения, водоснабжения, водоотведения и внедрения энергосберегающихтехнологий</t>
  </si>
  <si>
    <t>2201</t>
  </si>
  <si>
    <t>Задача 1.Обеспечение устойчивого функционировния уличного освещения</t>
  </si>
  <si>
    <t>Задача 2.Обеспечение устойчивого функционировния внутриквартальных дорог</t>
  </si>
  <si>
    <t>Содержание внутриквартальных дорог</t>
  </si>
  <si>
    <t>Создание новаых объектов внутриквартальных дорог</t>
  </si>
  <si>
    <t>Задача 3.Улучшение условий проживания жителей поселения.Улучшение внешнего вида поселений, улиц, площадей и прочих объектов благоустройства, отвечающих действующим требованиям т нормам (озеленение)</t>
  </si>
  <si>
    <t>2301</t>
  </si>
  <si>
    <t>2302</t>
  </si>
  <si>
    <t>2303</t>
  </si>
  <si>
    <t>Паспартизация объектов благоустройства</t>
  </si>
  <si>
    <t>0093</t>
  </si>
  <si>
    <t>2305</t>
  </si>
  <si>
    <t>Задача 4.Улучшение условий  для развития услуг в сфере похоронного дела, повышение уровня и качества предоставления услуг</t>
  </si>
  <si>
    <t>Содержание мест захоронения, находящихся в муниципальной собственности</t>
  </si>
  <si>
    <t>8401</t>
  </si>
  <si>
    <t>Подпрограмма №1"Развитие культурно-досуговых учреждений"</t>
  </si>
  <si>
    <t>Задача №1. Предоставление качественных услуг культурно-досуговыми учреждениями</t>
  </si>
  <si>
    <t>0059</t>
  </si>
  <si>
    <t>1300</t>
  </si>
  <si>
    <r>
      <t xml:space="preserve">Муниципальная пограмма поселения </t>
    </r>
    <r>
      <rPr>
        <b/>
        <sz val="10"/>
        <color indexed="10"/>
        <rFont val="Cambria"/>
        <family val="1"/>
      </rPr>
      <t>"Социальная  поддержка населения"</t>
    </r>
  </si>
  <si>
    <t>Подпрограмма №1"Адресная социальная поддержка населения и мероприятия по социальной защите населения"</t>
  </si>
  <si>
    <t>1500</t>
  </si>
  <si>
    <t>Задача №1. Оказание социальной помощи малоимущим семьям, одиноко проживающим гражданам и иным категориям населения</t>
  </si>
  <si>
    <t>1501</t>
  </si>
  <si>
    <t xml:space="preserve">Мероприятия: </t>
  </si>
  <si>
    <t>Пенсия за выслугу лет лицам, замещавшим муниципальные должности и  занимавшим должности муниципальной службы(публичные обязательства)</t>
  </si>
  <si>
    <t>0091</t>
  </si>
  <si>
    <t>Гарантированные выплаты отдельным категориям граждан</t>
  </si>
  <si>
    <t>1502</t>
  </si>
  <si>
    <t>Задача № 2. Денежные выплаты отдельным категориям граждан, в связи с памятными датами и праздничными мероприятиями.</t>
  </si>
  <si>
    <t>Единовременная материальная помощь юбилярам из числа инвалидов и участников ВОВ, тружеников тыла, чествование юбилейных дат (80.85.90).</t>
  </si>
  <si>
    <t>Единовременная материальная помощь долгожителям (95.100).</t>
  </si>
  <si>
    <t>ЗАДАЧА №3. Обеспечение информационной поддержки населения:</t>
  </si>
  <si>
    <t>Подписка на газеты инвалидам и участникам ВОВ («Видновские вести»...)</t>
  </si>
  <si>
    <t>1504</t>
  </si>
  <si>
    <t>ЗАДАЧА№4. Другие мероприятия по социальной поддержке населения :</t>
  </si>
  <si>
    <t>1505</t>
  </si>
  <si>
    <t>Устройство пандусов</t>
  </si>
  <si>
    <t>2506</t>
  </si>
  <si>
    <t xml:space="preserve">Мероприятие: 1. Развитие малого и среднего предпринимательства </t>
  </si>
  <si>
    <t>0100</t>
  </si>
  <si>
    <t>1.1.Проведение мероприятий в области развития малого и среднего предпринимательства</t>
  </si>
  <si>
    <t>1.2.Частичная компенсация за реализованную сельскохозяйственную продукцию на ярмарках</t>
  </si>
  <si>
    <t>Всего по программам</t>
  </si>
  <si>
    <t>Глава сельского поселения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</si>
</sst>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  <numFmt numFmtId="177" formatCode="#,##0.000"/>
    <numFmt numFmtId="178" formatCode="#,##0.0_р_."/>
    <numFmt numFmtId="179" formatCode="#,##0_р_."/>
    <numFmt numFmtId="180" formatCode="[$€-2]\ ###,000_);[Red]\([$€-2]\ ###,000\)"/>
    <numFmt numFmtId="181" formatCode="#,##0.0000"/>
    <numFmt numFmtId="182" formatCode="0.000"/>
    <numFmt numFmtId="183" formatCode="#,##0.00000"/>
    <numFmt numFmtId="184" formatCode="#,##0.000000"/>
    <numFmt numFmtId="185" formatCode="0.0000"/>
    <numFmt numFmtId="186" formatCode="0.00000"/>
    <numFmt numFmtId="187" formatCode="0.000000"/>
    <numFmt numFmtId="188" formatCode="000000"/>
    <numFmt numFmtId="189" formatCode="0000"/>
    <numFmt numFmtId="190" formatCode="[$-FC19]d\ mmmm\ yyyy\ &quot;г.&quot;"/>
    <numFmt numFmtId="191" formatCode="#,##0.00&quot;р.&quot;"/>
    <numFmt numFmtId="192" formatCode="#,##0.0&quot;р.&quot;"/>
  </numFmts>
  <fonts count="9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.2"/>
      <color indexed="12"/>
      <name val="Arial Cyr"/>
      <family val="0"/>
    </font>
    <font>
      <u val="single"/>
      <sz val="8.2"/>
      <color indexed="36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10"/>
      <name val="Calibri"/>
      <family val="2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18"/>
      <name val="Cambria"/>
      <family val="1"/>
    </font>
    <font>
      <b/>
      <sz val="10"/>
      <color indexed="18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  <font>
      <b/>
      <sz val="10"/>
      <color indexed="10"/>
      <name val="Cambria"/>
      <family val="1"/>
    </font>
    <font>
      <b/>
      <i/>
      <sz val="10"/>
      <color indexed="18"/>
      <name val="Cambria"/>
      <family val="1"/>
    </font>
    <font>
      <b/>
      <sz val="11"/>
      <color indexed="8"/>
      <name val="Cambria"/>
      <family val="1"/>
    </font>
    <font>
      <b/>
      <sz val="8"/>
      <color indexed="10"/>
      <name val="Arial Cyr"/>
      <family val="0"/>
    </font>
    <font>
      <sz val="10"/>
      <name val="Calibri"/>
      <family val="2"/>
    </font>
    <font>
      <b/>
      <sz val="8"/>
      <color indexed="18"/>
      <name val="Cambria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i/>
      <sz val="10"/>
      <color indexed="12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b/>
      <sz val="10"/>
      <color indexed="17"/>
      <name val="Cambria"/>
      <family val="1"/>
    </font>
    <font>
      <sz val="10"/>
      <color indexed="17"/>
      <name val="Cambria"/>
      <family val="1"/>
    </font>
    <font>
      <b/>
      <sz val="8"/>
      <color indexed="17"/>
      <name val="Arial Cyr"/>
      <family val="0"/>
    </font>
    <font>
      <sz val="10"/>
      <color indexed="10"/>
      <name val="Cambria"/>
      <family val="1"/>
    </font>
    <font>
      <sz val="10"/>
      <color indexed="40"/>
      <name val="Cambria"/>
      <family val="1"/>
    </font>
    <font>
      <b/>
      <sz val="8"/>
      <name val="Cambria"/>
      <family val="1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vertAlign val="superscript"/>
      <sz val="10"/>
      <name val="Times New Roman Cyr"/>
      <family val="1"/>
    </font>
    <font>
      <i/>
      <sz val="10"/>
      <name val="Times New Roman Cyr"/>
      <family val="1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Calibri"/>
      <family val="2"/>
    </font>
    <font>
      <b/>
      <i/>
      <sz val="8"/>
      <name val="Calibri"/>
      <family val="2"/>
    </font>
    <font>
      <i/>
      <sz val="8"/>
      <name val="Times New Roman Cyr"/>
      <family val="0"/>
    </font>
    <font>
      <b/>
      <i/>
      <sz val="8"/>
      <name val="Times New Roman Cyr"/>
      <family val="0"/>
    </font>
    <font>
      <sz val="8"/>
      <color indexed="10"/>
      <name val="Arial Cyr"/>
      <family val="0"/>
    </font>
    <font>
      <b/>
      <i/>
      <sz val="10"/>
      <name val="Cambria"/>
      <family val="1"/>
    </font>
    <font>
      <sz val="8"/>
      <color indexed="18"/>
      <name val="Calibri"/>
      <family val="2"/>
    </font>
    <font>
      <sz val="8"/>
      <name val="Cambria"/>
      <family val="1"/>
    </font>
    <font>
      <sz val="8"/>
      <color indexed="4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6600CC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mbria"/>
      <family val="1"/>
    </font>
    <font>
      <b/>
      <sz val="10"/>
      <color rgb="FF00B050"/>
      <name val="Cambria"/>
      <family val="1"/>
    </font>
    <font>
      <sz val="10"/>
      <color rgb="FF00B050"/>
      <name val="Cambria"/>
      <family val="1"/>
    </font>
    <font>
      <b/>
      <sz val="10"/>
      <color rgb="FFFF0000"/>
      <name val="Cambria"/>
      <family val="1"/>
    </font>
    <font>
      <b/>
      <sz val="8"/>
      <color rgb="FFFF0000"/>
      <name val="Arial Cyr"/>
      <family val="0"/>
    </font>
    <font>
      <b/>
      <sz val="8"/>
      <color rgb="FF00B050"/>
      <name val="Arial Cyr"/>
      <family val="0"/>
    </font>
    <font>
      <sz val="10"/>
      <color rgb="FFFF0000"/>
      <name val="Cambria"/>
      <family val="1"/>
    </font>
    <font>
      <sz val="10"/>
      <color rgb="FF00B0F0"/>
      <name val="Cambria"/>
      <family val="1"/>
    </font>
    <font>
      <b/>
      <sz val="10"/>
      <color theme="1"/>
      <name val="Calibri"/>
      <family val="2"/>
    </font>
    <font>
      <sz val="8"/>
      <color rgb="FFFF0000"/>
      <name val="Arial Cyr"/>
      <family val="0"/>
    </font>
    <font>
      <sz val="8"/>
      <color rgb="FF00B0F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hair"/>
      <top style="hair"/>
      <bottom style="thin"/>
    </border>
    <border>
      <left style="hair"/>
      <right style="thin"/>
      <top style="hair"/>
      <bottom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65" fillId="0" borderId="0">
      <alignment/>
      <protection/>
    </xf>
    <xf numFmtId="0" fontId="5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388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82" fillId="0" borderId="10" xfId="0" applyFont="1" applyFill="1" applyBorder="1" applyAlignment="1">
      <alignment horizontal="left" vertical="top" wrapText="1" shrinkToFit="1"/>
    </xf>
    <xf numFmtId="0" fontId="73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73" fillId="0" borderId="0" xfId="0" applyFont="1" applyAlignment="1">
      <alignment/>
    </xf>
    <xf numFmtId="0" fontId="0" fillId="0" borderId="0" xfId="0" applyAlignment="1">
      <alignment wrapText="1" shrinkToFit="1"/>
    </xf>
    <xf numFmtId="0" fontId="73" fillId="0" borderId="11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49" fontId="0" fillId="0" borderId="0" xfId="0" applyNumberFormat="1" applyFill="1" applyAlignment="1">
      <alignment/>
    </xf>
    <xf numFmtId="0" fontId="83" fillId="0" borderId="11" xfId="0" applyFont="1" applyFill="1" applyBorder="1" applyAlignment="1">
      <alignment horizontal="left" vertical="top" wrapText="1" shrinkToFit="1"/>
    </xf>
    <xf numFmtId="49" fontId="0" fillId="0" borderId="11" xfId="0" applyNumberFormat="1" applyFill="1" applyBorder="1" applyAlignment="1">
      <alignment vertical="top" wrapText="1"/>
    </xf>
    <xf numFmtId="0" fontId="0" fillId="33" borderId="0" xfId="0" applyFill="1" applyAlignment="1">
      <alignment/>
    </xf>
    <xf numFmtId="0" fontId="73" fillId="33" borderId="11" xfId="0" applyFont="1" applyFill="1" applyBorder="1" applyAlignment="1">
      <alignment vertical="top"/>
    </xf>
    <xf numFmtId="0" fontId="73" fillId="33" borderId="11" xfId="0" applyFont="1" applyFill="1" applyBorder="1" applyAlignment="1">
      <alignment horizontal="left" vertical="top" wrapText="1" shrinkToFit="1"/>
    </xf>
    <xf numFmtId="0" fontId="0" fillId="33" borderId="11" xfId="0" applyFill="1" applyBorder="1" applyAlignment="1">
      <alignment vertical="top"/>
    </xf>
    <xf numFmtId="0" fontId="0" fillId="33" borderId="11" xfId="0" applyFill="1" applyBorder="1" applyAlignment="1">
      <alignment horizontal="left" vertical="top" wrapText="1" shrinkToFit="1"/>
    </xf>
    <xf numFmtId="0" fontId="80" fillId="33" borderId="11" xfId="0" applyFont="1" applyFill="1" applyBorder="1" applyAlignment="1">
      <alignment vertical="top"/>
    </xf>
    <xf numFmtId="0" fontId="80" fillId="33" borderId="11" xfId="0" applyFont="1" applyFill="1" applyBorder="1" applyAlignment="1">
      <alignment horizontal="left" vertical="top" wrapText="1" shrinkToFit="1"/>
    </xf>
    <xf numFmtId="3" fontId="84" fillId="33" borderId="11" xfId="0" applyNumberFormat="1" applyFont="1" applyFill="1" applyBorder="1" applyAlignment="1">
      <alignment/>
    </xf>
    <xf numFmtId="3" fontId="80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wrapText="1" shrinkToFit="1"/>
    </xf>
    <xf numFmtId="0" fontId="73" fillId="33" borderId="11" xfId="0" applyFont="1" applyFill="1" applyBorder="1" applyAlignment="1">
      <alignment/>
    </xf>
    <xf numFmtId="0" fontId="73" fillId="33" borderId="11" xfId="0" applyFont="1" applyFill="1" applyBorder="1" applyAlignment="1">
      <alignment wrapText="1" shrinkToFit="1"/>
    </xf>
    <xf numFmtId="0" fontId="0" fillId="33" borderId="0" xfId="0" applyFill="1" applyAlignment="1">
      <alignment wrapText="1" shrinkToFit="1"/>
    </xf>
    <xf numFmtId="3" fontId="0" fillId="33" borderId="0" xfId="0" applyNumberFormat="1" applyFill="1" applyAlignment="1">
      <alignment/>
    </xf>
    <xf numFmtId="0" fontId="10" fillId="33" borderId="11" xfId="0" applyFont="1" applyFill="1" applyBorder="1" applyAlignment="1">
      <alignment horizontal="right"/>
    </xf>
    <xf numFmtId="0" fontId="11" fillId="33" borderId="11" xfId="0" applyFont="1" applyFill="1" applyBorder="1" applyAlignment="1">
      <alignment wrapText="1"/>
    </xf>
    <xf numFmtId="0" fontId="11" fillId="33" borderId="11" xfId="0" applyFont="1" applyFill="1" applyBorder="1" applyAlignment="1">
      <alignment horizontal="right"/>
    </xf>
    <xf numFmtId="0" fontId="11" fillId="33" borderId="11" xfId="0" applyFont="1" applyFill="1" applyBorder="1" applyAlignment="1" quotePrefix="1">
      <alignment horizontal="right"/>
    </xf>
    <xf numFmtId="0" fontId="12" fillId="33" borderId="0" xfId="0" applyFont="1" applyFill="1" applyAlignment="1">
      <alignment wrapText="1"/>
    </xf>
    <xf numFmtId="0" fontId="11" fillId="33" borderId="0" xfId="0" applyFont="1" applyFill="1" applyAlignment="1">
      <alignment wrapText="1"/>
    </xf>
    <xf numFmtId="0" fontId="11" fillId="33" borderId="0" xfId="0" applyFont="1" applyFill="1" applyAlignment="1">
      <alignment/>
    </xf>
    <xf numFmtId="2" fontId="13" fillId="33" borderId="0" xfId="0" applyNumberFormat="1" applyFont="1" applyFill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5" fillId="33" borderId="13" xfId="0" applyFont="1" applyFill="1" applyBorder="1" applyAlignment="1">
      <alignment horizontal="center" wrapText="1"/>
    </xf>
    <xf numFmtId="49" fontId="15" fillId="33" borderId="13" xfId="0" applyNumberFormat="1" applyFont="1" applyFill="1" applyBorder="1" applyAlignment="1">
      <alignment wrapText="1"/>
    </xf>
    <xf numFmtId="0" fontId="15" fillId="33" borderId="13" xfId="0" applyFont="1" applyFill="1" applyBorder="1" applyAlignment="1">
      <alignment horizontal="center"/>
    </xf>
    <xf numFmtId="0" fontId="15" fillId="33" borderId="12" xfId="0" applyFont="1" applyFill="1" applyBorder="1" applyAlignment="1">
      <alignment wrapText="1"/>
    </xf>
    <xf numFmtId="49" fontId="15" fillId="33" borderId="12" xfId="0" applyNumberFormat="1" applyFont="1" applyFill="1" applyBorder="1" applyAlignment="1">
      <alignment horizontal="right" wrapText="1"/>
    </xf>
    <xf numFmtId="0" fontId="15" fillId="33" borderId="12" xfId="0" applyFont="1" applyFill="1" applyBorder="1" applyAlignment="1">
      <alignment horizontal="right" wrapText="1"/>
    </xf>
    <xf numFmtId="0" fontId="15" fillId="33" borderId="12" xfId="0" applyFont="1" applyFill="1" applyBorder="1" applyAlignment="1" quotePrefix="1">
      <alignment horizontal="right"/>
    </xf>
    <xf numFmtId="0" fontId="15" fillId="33" borderId="12" xfId="0" applyFont="1" applyFill="1" applyBorder="1" applyAlignment="1">
      <alignment horizontal="right"/>
    </xf>
    <xf numFmtId="49" fontId="10" fillId="33" borderId="14" xfId="0" applyNumberFormat="1" applyFont="1" applyFill="1" applyBorder="1" applyAlignment="1">
      <alignment horizontal="right" wrapText="1"/>
    </xf>
    <xf numFmtId="0" fontId="10" fillId="33" borderId="14" xfId="0" applyFont="1" applyFill="1" applyBorder="1" applyAlignment="1" quotePrefix="1">
      <alignment horizontal="right"/>
    </xf>
    <xf numFmtId="0" fontId="10" fillId="33" borderId="14" xfId="0" applyFont="1" applyFill="1" applyBorder="1" applyAlignment="1">
      <alignment horizontal="right"/>
    </xf>
    <xf numFmtId="0" fontId="10" fillId="33" borderId="11" xfId="0" applyFont="1" applyFill="1" applyBorder="1" applyAlignment="1">
      <alignment wrapText="1"/>
    </xf>
    <xf numFmtId="49" fontId="10" fillId="33" borderId="11" xfId="0" applyNumberFormat="1" applyFont="1" applyFill="1" applyBorder="1" applyAlignment="1">
      <alignment horizontal="right" wrapText="1"/>
    </xf>
    <xf numFmtId="0" fontId="10" fillId="33" borderId="11" xfId="0" applyFont="1" applyFill="1" applyBorder="1" applyAlignment="1" quotePrefix="1">
      <alignment horizontal="right"/>
    </xf>
    <xf numFmtId="0" fontId="10" fillId="33" borderId="11" xfId="0" applyFont="1" applyFill="1" applyBorder="1" applyAlignment="1">
      <alignment horizontal="left" wrapText="1"/>
    </xf>
    <xf numFmtId="49" fontId="10" fillId="33" borderId="11" xfId="0" applyNumberFormat="1" applyFont="1" applyFill="1" applyBorder="1" applyAlignment="1">
      <alignment horizontal="right"/>
    </xf>
    <xf numFmtId="49" fontId="10" fillId="33" borderId="15" xfId="0" applyNumberFormat="1" applyFont="1" applyFill="1" applyBorder="1" applyAlignment="1">
      <alignment horizontal="right" wrapText="1"/>
    </xf>
    <xf numFmtId="0" fontId="10" fillId="33" borderId="15" xfId="0" applyFont="1" applyFill="1" applyBorder="1" applyAlignment="1" quotePrefix="1">
      <alignment horizontal="right"/>
    </xf>
    <xf numFmtId="49" fontId="15" fillId="33" borderId="11" xfId="0" applyNumberFormat="1" applyFont="1" applyFill="1" applyBorder="1" applyAlignment="1">
      <alignment horizontal="right" wrapText="1"/>
    </xf>
    <xf numFmtId="49" fontId="10" fillId="33" borderId="11" xfId="0" applyNumberFormat="1" applyFont="1" applyFill="1" applyBorder="1" applyAlignment="1" quotePrefix="1">
      <alignment horizontal="right"/>
    </xf>
    <xf numFmtId="0" fontId="13" fillId="33" borderId="11" xfId="0" applyFont="1" applyFill="1" applyBorder="1" applyAlignment="1">
      <alignment wrapText="1"/>
    </xf>
    <xf numFmtId="0" fontId="10" fillId="33" borderId="15" xfId="0" applyFont="1" applyFill="1" applyBorder="1" applyAlignment="1">
      <alignment horizontal="right"/>
    </xf>
    <xf numFmtId="0" fontId="14" fillId="33" borderId="12" xfId="0" applyFont="1" applyFill="1" applyBorder="1" applyAlignment="1">
      <alignment horizontal="left" wrapText="1"/>
    </xf>
    <xf numFmtId="0" fontId="13" fillId="33" borderId="14" xfId="0" applyFont="1" applyFill="1" applyBorder="1" applyAlignment="1">
      <alignment wrapText="1"/>
    </xf>
    <xf numFmtId="49" fontId="10" fillId="33" borderId="15" xfId="0" applyNumberFormat="1" applyFont="1" applyFill="1" applyBorder="1" applyAlignment="1">
      <alignment horizontal="right"/>
    </xf>
    <xf numFmtId="49" fontId="11" fillId="33" borderId="11" xfId="0" applyNumberFormat="1" applyFont="1" applyFill="1" applyBorder="1" applyAlignment="1">
      <alignment horizontal="right"/>
    </xf>
    <xf numFmtId="1" fontId="11" fillId="33" borderId="11" xfId="0" applyNumberFormat="1" applyFont="1" applyFill="1" applyBorder="1" applyAlignment="1" quotePrefix="1">
      <alignment horizontal="right"/>
    </xf>
    <xf numFmtId="0" fontId="16" fillId="33" borderId="11" xfId="0" applyFont="1" applyFill="1" applyBorder="1" applyAlignment="1" quotePrefix="1">
      <alignment horizontal="right"/>
    </xf>
    <xf numFmtId="0" fontId="11" fillId="33" borderId="15" xfId="0" applyFont="1" applyFill="1" applyBorder="1" applyAlignment="1" quotePrefix="1">
      <alignment horizontal="right"/>
    </xf>
    <xf numFmtId="49" fontId="15" fillId="33" borderId="12" xfId="0" applyNumberFormat="1" applyFont="1" applyFill="1" applyBorder="1" applyAlignment="1">
      <alignment horizontal="left"/>
    </xf>
    <xf numFmtId="176" fontId="18" fillId="33" borderId="0" xfId="0" applyNumberFormat="1" applyFont="1" applyFill="1" applyBorder="1" applyAlignment="1">
      <alignment horizontal="left" wrapText="1" indent="1"/>
    </xf>
    <xf numFmtId="0" fontId="15" fillId="33" borderId="0" xfId="0" applyFont="1" applyFill="1" applyBorder="1" applyAlignment="1">
      <alignment/>
    </xf>
    <xf numFmtId="2" fontId="15" fillId="33" borderId="0" xfId="0" applyNumberFormat="1" applyFont="1" applyFill="1" applyBorder="1" applyAlignment="1">
      <alignment/>
    </xf>
    <xf numFmtId="176" fontId="0" fillId="0" borderId="11" xfId="0" applyNumberForma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6" fontId="0" fillId="33" borderId="11" xfId="0" applyNumberFormat="1" applyFill="1" applyBorder="1" applyAlignment="1">
      <alignment/>
    </xf>
    <xf numFmtId="176" fontId="73" fillId="33" borderId="11" xfId="0" applyNumberFormat="1" applyFont="1" applyFill="1" applyBorder="1" applyAlignment="1">
      <alignment/>
    </xf>
    <xf numFmtId="176" fontId="0" fillId="33" borderId="11" xfId="0" applyNumberFormat="1" applyFont="1" applyFill="1" applyBorder="1" applyAlignment="1">
      <alignment/>
    </xf>
    <xf numFmtId="176" fontId="1" fillId="33" borderId="11" xfId="0" applyNumberFormat="1" applyFont="1" applyFill="1" applyBorder="1" applyAlignment="1">
      <alignment/>
    </xf>
    <xf numFmtId="176" fontId="65" fillId="33" borderId="11" xfId="0" applyNumberFormat="1" applyFont="1" applyFill="1" applyBorder="1" applyAlignment="1">
      <alignment/>
    </xf>
    <xf numFmtId="0" fontId="73" fillId="0" borderId="0" xfId="0" applyFont="1" applyAlignment="1">
      <alignment horizontal="center" wrapText="1"/>
    </xf>
    <xf numFmtId="49" fontId="15" fillId="33" borderId="14" xfId="0" applyNumberFormat="1" applyFont="1" applyFill="1" applyBorder="1" applyAlignment="1">
      <alignment horizontal="right" wrapText="1"/>
    </xf>
    <xf numFmtId="3" fontId="10" fillId="33" borderId="11" xfId="0" applyNumberFormat="1" applyFont="1" applyFill="1" applyBorder="1" applyAlignment="1">
      <alignment horizontal="right"/>
    </xf>
    <xf numFmtId="0" fontId="15" fillId="33" borderId="11" xfId="0" applyFont="1" applyFill="1" applyBorder="1" applyAlignment="1">
      <alignment horizontal="left" wrapText="1"/>
    </xf>
    <xf numFmtId="0" fontId="15" fillId="33" borderId="11" xfId="0" applyFont="1" applyFill="1" applyBorder="1" applyAlignment="1" quotePrefix="1">
      <alignment horizontal="right"/>
    </xf>
    <xf numFmtId="0" fontId="15" fillId="33" borderId="11" xfId="0" applyFont="1" applyFill="1" applyBorder="1" applyAlignment="1">
      <alignment horizontal="right"/>
    </xf>
    <xf numFmtId="49" fontId="15" fillId="33" borderId="11" xfId="0" applyNumberFormat="1" applyFont="1" applyFill="1" applyBorder="1" applyAlignment="1">
      <alignment horizontal="right"/>
    </xf>
    <xf numFmtId="0" fontId="16" fillId="33" borderId="15" xfId="0" applyFont="1" applyFill="1" applyBorder="1" applyAlignment="1" quotePrefix="1">
      <alignment horizontal="right"/>
    </xf>
    <xf numFmtId="0" fontId="15" fillId="33" borderId="11" xfId="0" applyFont="1" applyFill="1" applyBorder="1" applyAlignment="1">
      <alignment wrapText="1"/>
    </xf>
    <xf numFmtId="49" fontId="15" fillId="33" borderId="13" xfId="0" applyNumberFormat="1" applyFont="1" applyFill="1" applyBorder="1" applyAlignment="1">
      <alignment horizontal="right" wrapText="1"/>
    </xf>
    <xf numFmtId="0" fontId="14" fillId="33" borderId="11" xfId="0" applyFont="1" applyFill="1" applyBorder="1" applyAlignment="1">
      <alignment horizontal="left" wrapText="1"/>
    </xf>
    <xf numFmtId="0" fontId="12" fillId="33" borderId="11" xfId="0" applyFont="1" applyFill="1" applyBorder="1" applyAlignment="1">
      <alignment horizontal="left" wrapText="1"/>
    </xf>
    <xf numFmtId="0" fontId="11" fillId="33" borderId="11" xfId="0" applyFont="1" applyFill="1" applyBorder="1" applyAlignment="1">
      <alignment/>
    </xf>
    <xf numFmtId="49" fontId="15" fillId="33" borderId="13" xfId="0" applyNumberFormat="1" applyFont="1" applyFill="1" applyBorder="1" applyAlignment="1">
      <alignment horizontal="right"/>
    </xf>
    <xf numFmtId="49" fontId="15" fillId="33" borderId="13" xfId="0" applyNumberFormat="1" applyFont="1" applyFill="1" applyBorder="1" applyAlignment="1" quotePrefix="1">
      <alignment horizontal="right"/>
    </xf>
    <xf numFmtId="0" fontId="17" fillId="33" borderId="11" xfId="0" applyFont="1" applyFill="1" applyBorder="1" applyAlignment="1">
      <alignment horizontal="right"/>
    </xf>
    <xf numFmtId="0" fontId="73" fillId="0" borderId="0" xfId="0" applyFont="1" applyBorder="1" applyAlignment="1">
      <alignment horizontal="center" wrapText="1" shrinkToFit="1"/>
    </xf>
    <xf numFmtId="176" fontId="41" fillId="0" borderId="0" xfId="0" applyNumberFormat="1" applyFont="1" applyFill="1" applyBorder="1" applyAlignment="1">
      <alignment horizontal="right" vertical="top"/>
    </xf>
    <xf numFmtId="176" fontId="41" fillId="0" borderId="0" xfId="0" applyNumberFormat="1" applyFont="1" applyFill="1" applyBorder="1" applyAlignment="1">
      <alignment horizontal="right" vertical="top" wrapText="1" shrinkToFit="1"/>
    </xf>
    <xf numFmtId="176" fontId="1" fillId="0" borderId="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5" fillId="33" borderId="14" xfId="0" applyFont="1" applyFill="1" applyBorder="1" applyAlignment="1">
      <alignment horizontal="left" wrapText="1"/>
    </xf>
    <xf numFmtId="0" fontId="15" fillId="33" borderId="14" xfId="0" applyFont="1" applyFill="1" applyBorder="1" applyAlignment="1" quotePrefix="1">
      <alignment horizontal="right"/>
    </xf>
    <xf numFmtId="49" fontId="15" fillId="33" borderId="17" xfId="0" applyNumberFormat="1" applyFont="1" applyFill="1" applyBorder="1" applyAlignment="1">
      <alignment horizontal="right" wrapText="1"/>
    </xf>
    <xf numFmtId="0" fontId="14" fillId="33" borderId="11" xfId="0" applyFont="1" applyFill="1" applyBorder="1" applyAlignment="1">
      <alignment wrapText="1"/>
    </xf>
    <xf numFmtId="0" fontId="10" fillId="0" borderId="11" xfId="0" applyFont="1" applyBorder="1" applyAlignment="1">
      <alignment wrapText="1"/>
    </xf>
    <xf numFmtId="0" fontId="85" fillId="0" borderId="11" xfId="0" applyFont="1" applyBorder="1" applyAlignment="1">
      <alignment wrapText="1"/>
    </xf>
    <xf numFmtId="0" fontId="86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87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wrapText="1"/>
    </xf>
    <xf numFmtId="0" fontId="10" fillId="0" borderId="11" xfId="0" applyFont="1" applyFill="1" applyBorder="1" applyAlignment="1">
      <alignment horizontal="justify"/>
    </xf>
    <xf numFmtId="0" fontId="88" fillId="0" borderId="11" xfId="0" applyFont="1" applyBorder="1" applyAlignment="1">
      <alignment wrapText="1"/>
    </xf>
    <xf numFmtId="0" fontId="89" fillId="0" borderId="11" xfId="0" applyFont="1" applyBorder="1" applyAlignment="1">
      <alignment wrapText="1"/>
    </xf>
    <xf numFmtId="0" fontId="90" fillId="0" borderId="11" xfId="0" applyFont="1" applyBorder="1" applyAlignment="1">
      <alignment horizontal="left" vertical="center" wrapText="1"/>
    </xf>
    <xf numFmtId="0" fontId="12" fillId="33" borderId="11" xfId="0" applyFont="1" applyFill="1" applyBorder="1" applyAlignment="1">
      <alignment wrapText="1"/>
    </xf>
    <xf numFmtId="0" fontId="91" fillId="0" borderId="11" xfId="0" applyFont="1" applyBorder="1" applyAlignment="1">
      <alignment wrapText="1"/>
    </xf>
    <xf numFmtId="2" fontId="0" fillId="33" borderId="11" xfId="0" applyNumberFormat="1" applyFill="1" applyBorder="1" applyAlignment="1">
      <alignment/>
    </xf>
    <xf numFmtId="2" fontId="73" fillId="33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left" wrapText="1"/>
    </xf>
    <xf numFmtId="0" fontId="10" fillId="0" borderId="0" xfId="0" applyFont="1" applyAlignment="1">
      <alignment/>
    </xf>
    <xf numFmtId="176" fontId="0" fillId="0" borderId="11" xfId="0" applyNumberFormat="1" applyBorder="1" applyAlignment="1">
      <alignment/>
    </xf>
    <xf numFmtId="2" fontId="92" fillId="33" borderId="11" xfId="0" applyNumberFormat="1" applyFont="1" applyFill="1" applyBorder="1" applyAlignment="1">
      <alignment/>
    </xf>
    <xf numFmtId="2" fontId="85" fillId="33" borderId="11" xfId="0" applyNumberFormat="1" applyFont="1" applyFill="1" applyBorder="1" applyAlignment="1">
      <alignment/>
    </xf>
    <xf numFmtId="2" fontId="15" fillId="33" borderId="11" xfId="0" applyNumberFormat="1" applyFont="1" applyFill="1" applyBorder="1" applyAlignment="1">
      <alignment/>
    </xf>
    <xf numFmtId="2" fontId="10" fillId="33" borderId="11" xfId="0" applyNumberFormat="1" applyFont="1" applyFill="1" applyBorder="1" applyAlignment="1">
      <alignment/>
    </xf>
    <xf numFmtId="0" fontId="21" fillId="0" borderId="11" xfId="0" applyFont="1" applyBorder="1" applyAlignment="1">
      <alignment wrapText="1"/>
    </xf>
    <xf numFmtId="2" fontId="15" fillId="33" borderId="18" xfId="0" applyNumberFormat="1" applyFont="1" applyFill="1" applyBorder="1" applyAlignment="1">
      <alignment/>
    </xf>
    <xf numFmtId="2" fontId="87" fillId="33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2" fontId="91" fillId="33" borderId="11" xfId="0" applyNumberFormat="1" applyFont="1" applyFill="1" applyBorder="1" applyAlignment="1">
      <alignment/>
    </xf>
    <xf numFmtId="176" fontId="1" fillId="0" borderId="11" xfId="0" applyNumberFormat="1" applyFont="1" applyBorder="1" applyAlignment="1">
      <alignment/>
    </xf>
    <xf numFmtId="176" fontId="0" fillId="0" borderId="11" xfId="0" applyNumberFormat="1" applyFont="1" applyFill="1" applyBorder="1" applyAlignment="1">
      <alignment/>
    </xf>
    <xf numFmtId="172" fontId="19" fillId="33" borderId="0" xfId="0" applyNumberFormat="1" applyFont="1" applyFill="1" applyAlignment="1">
      <alignment horizontal="center"/>
    </xf>
    <xf numFmtId="0" fontId="15" fillId="0" borderId="19" xfId="0" applyFont="1" applyBorder="1" applyAlignment="1">
      <alignment horizontal="center"/>
    </xf>
    <xf numFmtId="176" fontId="10" fillId="33" borderId="20" xfId="0" applyNumberFormat="1" applyFont="1" applyFill="1" applyBorder="1" applyAlignment="1">
      <alignment/>
    </xf>
    <xf numFmtId="2" fontId="10" fillId="33" borderId="20" xfId="0" applyNumberFormat="1" applyFont="1" applyFill="1" applyBorder="1" applyAlignment="1">
      <alignment/>
    </xf>
    <xf numFmtId="176" fontId="91" fillId="33" borderId="21" xfId="0" applyNumberFormat="1" applyFont="1" applyFill="1" applyBorder="1" applyAlignment="1">
      <alignment/>
    </xf>
    <xf numFmtId="176" fontId="91" fillId="33" borderId="17" xfId="0" applyNumberFormat="1" applyFont="1" applyFill="1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2" fontId="85" fillId="33" borderId="20" xfId="0" applyNumberFormat="1" applyFont="1" applyFill="1" applyBorder="1" applyAlignment="1">
      <alignment/>
    </xf>
    <xf numFmtId="2" fontId="10" fillId="0" borderId="17" xfId="0" applyNumberFormat="1" applyFont="1" applyBorder="1" applyAlignment="1">
      <alignment/>
    </xf>
    <xf numFmtId="2" fontId="10" fillId="33" borderId="21" xfId="0" applyNumberFormat="1" applyFont="1" applyFill="1" applyBorder="1" applyAlignment="1">
      <alignment/>
    </xf>
    <xf numFmtId="2" fontId="10" fillId="0" borderId="22" xfId="0" applyNumberFormat="1" applyFont="1" applyBorder="1" applyAlignment="1">
      <alignment/>
    </xf>
    <xf numFmtId="0" fontId="12" fillId="33" borderId="23" xfId="0" applyFont="1" applyFill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15" fillId="33" borderId="23" xfId="0" applyFont="1" applyFill="1" applyBorder="1" applyAlignment="1">
      <alignment horizontal="right"/>
    </xf>
    <xf numFmtId="2" fontId="91" fillId="33" borderId="14" xfId="0" applyNumberFormat="1" applyFont="1" applyFill="1" applyBorder="1" applyAlignment="1">
      <alignment/>
    </xf>
    <xf numFmtId="2" fontId="10" fillId="33" borderId="15" xfId="0" applyNumberFormat="1" applyFont="1" applyFill="1" applyBorder="1" applyAlignment="1">
      <alignment/>
    </xf>
    <xf numFmtId="2" fontId="15" fillId="33" borderId="25" xfId="0" applyNumberFormat="1" applyFont="1" applyFill="1" applyBorder="1" applyAlignment="1">
      <alignment/>
    </xf>
    <xf numFmtId="176" fontId="15" fillId="33" borderId="18" xfId="0" applyNumberFormat="1" applyFont="1" applyFill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wrapText="1"/>
    </xf>
    <xf numFmtId="2" fontId="10" fillId="0" borderId="21" xfId="0" applyNumberFormat="1" applyFont="1" applyBorder="1" applyAlignment="1">
      <alignment/>
    </xf>
    <xf numFmtId="0" fontId="21" fillId="0" borderId="11" xfId="0" applyFont="1" applyBorder="1" applyAlignment="1">
      <alignment horizontal="left" wrapText="1"/>
    </xf>
    <xf numFmtId="49" fontId="21" fillId="0" borderId="11" xfId="0" applyNumberFormat="1" applyFont="1" applyBorder="1" applyAlignment="1">
      <alignment wrapText="1"/>
    </xf>
    <xf numFmtId="49" fontId="10" fillId="0" borderId="11" xfId="0" applyNumberFormat="1" applyFont="1" applyBorder="1" applyAlignment="1">
      <alignment wrapText="1"/>
    </xf>
    <xf numFmtId="0" fontId="10" fillId="0" borderId="11" xfId="0" applyFont="1" applyBorder="1" applyAlignment="1">
      <alignment horizontal="justify"/>
    </xf>
    <xf numFmtId="0" fontId="10" fillId="0" borderId="11" xfId="0" applyFont="1" applyBorder="1" applyAlignment="1" applyProtection="1">
      <alignment wrapText="1"/>
      <protection locked="0"/>
    </xf>
    <xf numFmtId="0" fontId="73" fillId="0" borderId="11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/>
    </xf>
    <xf numFmtId="176" fontId="10" fillId="33" borderId="27" xfId="0" applyNumberFormat="1" applyFont="1" applyFill="1" applyBorder="1" applyAlignment="1">
      <alignment/>
    </xf>
    <xf numFmtId="176" fontId="91" fillId="33" borderId="27" xfId="0" applyNumberFormat="1" applyFont="1" applyFill="1" applyBorder="1" applyAlignment="1">
      <alignment/>
    </xf>
    <xf numFmtId="2" fontId="10" fillId="33" borderId="27" xfId="0" applyNumberFormat="1" applyFont="1" applyFill="1" applyBorder="1" applyAlignment="1">
      <alignment/>
    </xf>
    <xf numFmtId="0" fontId="0" fillId="0" borderId="27" xfId="0" applyBorder="1" applyAlignment="1">
      <alignment/>
    </xf>
    <xf numFmtId="176" fontId="0" fillId="0" borderId="27" xfId="0" applyNumberFormat="1" applyBorder="1" applyAlignment="1">
      <alignment/>
    </xf>
    <xf numFmtId="2" fontId="85" fillId="33" borderId="27" xfId="0" applyNumberFormat="1" applyFont="1" applyFill="1" applyBorder="1" applyAlignment="1">
      <alignment/>
    </xf>
    <xf numFmtId="2" fontId="10" fillId="0" borderId="27" xfId="0" applyNumberFormat="1" applyFont="1" applyBorder="1" applyAlignment="1">
      <alignment/>
    </xf>
    <xf numFmtId="2" fontId="10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2" fontId="0" fillId="0" borderId="11" xfId="0" applyNumberFormat="1" applyBorder="1" applyAlignment="1">
      <alignment/>
    </xf>
    <xf numFmtId="0" fontId="1" fillId="0" borderId="31" xfId="0" applyFont="1" applyBorder="1" applyAlignment="1">
      <alignment/>
    </xf>
    <xf numFmtId="0" fontId="1" fillId="0" borderId="23" xfId="0" applyFont="1" applyBorder="1" applyAlignment="1">
      <alignment/>
    </xf>
    <xf numFmtId="2" fontId="10" fillId="33" borderId="0" xfId="0" applyNumberFormat="1" applyFont="1" applyFill="1" applyBorder="1" applyAlignment="1">
      <alignment/>
    </xf>
    <xf numFmtId="176" fontId="0" fillId="0" borderId="0" xfId="0" applyNumberFormat="1" applyAlignment="1">
      <alignment/>
    </xf>
    <xf numFmtId="0" fontId="14" fillId="33" borderId="14" xfId="0" applyFont="1" applyFill="1" applyBorder="1" applyAlignment="1">
      <alignment horizontal="left" wrapText="1"/>
    </xf>
    <xf numFmtId="2" fontId="15" fillId="33" borderId="14" xfId="0" applyNumberFormat="1" applyFont="1" applyFill="1" applyBorder="1" applyAlignment="1">
      <alignment/>
    </xf>
    <xf numFmtId="176" fontId="91" fillId="33" borderId="11" xfId="0" applyNumberFormat="1" applyFont="1" applyFill="1" applyBorder="1" applyAlignment="1">
      <alignment/>
    </xf>
    <xf numFmtId="0" fontId="15" fillId="0" borderId="32" xfId="0" applyFont="1" applyBorder="1" applyAlignment="1">
      <alignment/>
    </xf>
    <xf numFmtId="0" fontId="15" fillId="0" borderId="33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8" fillId="0" borderId="29" xfId="0" applyFont="1" applyBorder="1" applyAlignment="1">
      <alignment/>
    </xf>
    <xf numFmtId="0" fontId="47" fillId="0" borderId="35" xfId="0" applyFont="1" applyBorder="1" applyAlignment="1">
      <alignment/>
    </xf>
    <xf numFmtId="2" fontId="22" fillId="33" borderId="36" xfId="0" applyNumberFormat="1" applyFont="1" applyFill="1" applyBorder="1" applyAlignment="1">
      <alignment horizontal="center" wrapText="1"/>
    </xf>
    <xf numFmtId="0" fontId="47" fillId="0" borderId="18" xfId="0" applyFont="1" applyBorder="1" applyAlignment="1">
      <alignment/>
    </xf>
    <xf numFmtId="0" fontId="9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2" fontId="0" fillId="0" borderId="11" xfId="0" applyNumberForma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76" fontId="41" fillId="0" borderId="11" xfId="0" applyNumberFormat="1" applyFont="1" applyFill="1" applyBorder="1" applyAlignment="1">
      <alignment horizontal="center" vertical="center"/>
    </xf>
    <xf numFmtId="176" fontId="49" fillId="0" borderId="11" xfId="0" applyNumberFormat="1" applyFont="1" applyFill="1" applyBorder="1" applyAlignment="1">
      <alignment horizontal="center" vertical="center"/>
    </xf>
    <xf numFmtId="2" fontId="21" fillId="0" borderId="17" xfId="0" applyNumberFormat="1" applyFont="1" applyFill="1" applyBorder="1" applyAlignment="1">
      <alignment horizontal="center"/>
    </xf>
    <xf numFmtId="176" fontId="21" fillId="0" borderId="17" xfId="0" applyNumberFormat="1" applyFont="1" applyFill="1" applyBorder="1" applyAlignment="1">
      <alignment horizontal="center"/>
    </xf>
    <xf numFmtId="0" fontId="21" fillId="0" borderId="17" xfId="0" applyNumberFormat="1" applyFont="1" applyFill="1" applyBorder="1" applyAlignment="1">
      <alignment horizontal="center"/>
    </xf>
    <xf numFmtId="176" fontId="21" fillId="0" borderId="17" xfId="0" applyNumberFormat="1" applyFont="1" applyFill="1" applyBorder="1" applyAlignment="1">
      <alignment horizontal="center" wrapText="1" shrinkToFit="1"/>
    </xf>
    <xf numFmtId="0" fontId="73" fillId="0" borderId="11" xfId="0" applyFont="1" applyBorder="1" applyAlignment="1">
      <alignment horizontal="center" wrapText="1" shrinkToFit="1"/>
    </xf>
    <xf numFmtId="2" fontId="21" fillId="0" borderId="11" xfId="0" applyNumberFormat="1" applyFont="1" applyFill="1" applyBorder="1" applyAlignment="1">
      <alignment horizontal="center"/>
    </xf>
    <xf numFmtId="176" fontId="21" fillId="0" borderId="11" xfId="0" applyNumberFormat="1" applyFont="1" applyFill="1" applyBorder="1" applyAlignment="1">
      <alignment horizontal="center"/>
    </xf>
    <xf numFmtId="176" fontId="21" fillId="0" borderId="11" xfId="0" applyNumberFormat="1" applyFont="1" applyFill="1" applyBorder="1" applyAlignment="1">
      <alignment horizontal="center" wrapText="1" shrinkToFit="1"/>
    </xf>
    <xf numFmtId="2" fontId="21" fillId="0" borderId="11" xfId="0" applyNumberFormat="1" applyFont="1" applyFill="1" applyBorder="1" applyAlignment="1">
      <alignment horizontal="center" wrapText="1" shrinkToFit="1"/>
    </xf>
    <xf numFmtId="49" fontId="1" fillId="0" borderId="11" xfId="0" applyNumberFormat="1" applyFont="1" applyFill="1" applyBorder="1" applyAlignment="1">
      <alignment/>
    </xf>
    <xf numFmtId="2" fontId="49" fillId="0" borderId="11" xfId="0" applyNumberFormat="1" applyFont="1" applyFill="1" applyBorder="1" applyAlignment="1">
      <alignment horizontal="right"/>
    </xf>
    <xf numFmtId="0" fontId="0" fillId="0" borderId="37" xfId="0" applyBorder="1" applyAlignment="1">
      <alignment horizontal="center"/>
    </xf>
    <xf numFmtId="0" fontId="65" fillId="0" borderId="11" xfId="0" applyFont="1" applyBorder="1" applyAlignment="1">
      <alignment horizontal="center" vertical="center" wrapText="1" shrinkToFit="1"/>
    </xf>
    <xf numFmtId="0" fontId="73" fillId="0" borderId="11" xfId="0" applyFont="1" applyBorder="1" applyAlignment="1">
      <alignment vertical="center" wrapText="1" shrinkToFit="1"/>
    </xf>
    <xf numFmtId="0" fontId="15" fillId="33" borderId="38" xfId="0" applyFont="1" applyFill="1" applyBorder="1" applyAlignment="1">
      <alignment wrapText="1"/>
    </xf>
    <xf numFmtId="49" fontId="15" fillId="33" borderId="38" xfId="0" applyNumberFormat="1" applyFont="1" applyFill="1" applyBorder="1" applyAlignment="1">
      <alignment horizontal="right" wrapText="1"/>
    </xf>
    <xf numFmtId="0" fontId="15" fillId="33" borderId="38" xfId="0" applyFont="1" applyFill="1" applyBorder="1" applyAlignment="1">
      <alignment horizontal="right" wrapText="1"/>
    </xf>
    <xf numFmtId="0" fontId="15" fillId="33" borderId="38" xfId="0" applyFont="1" applyFill="1" applyBorder="1" applyAlignment="1" quotePrefix="1">
      <alignment horizontal="right"/>
    </xf>
    <xf numFmtId="0" fontId="15" fillId="33" borderId="38" xfId="0" applyFont="1" applyFill="1" applyBorder="1" applyAlignment="1">
      <alignment horizontal="right"/>
    </xf>
    <xf numFmtId="0" fontId="15" fillId="33" borderId="26" xfId="0" applyFont="1" applyFill="1" applyBorder="1" applyAlignment="1">
      <alignment horizontal="right"/>
    </xf>
    <xf numFmtId="2" fontId="15" fillId="33" borderId="39" xfId="0" applyNumberFormat="1" applyFont="1" applyFill="1" applyBorder="1" applyAlignment="1">
      <alignment/>
    </xf>
    <xf numFmtId="176" fontId="10" fillId="33" borderId="11" xfId="0" applyNumberFormat="1" applyFont="1" applyFill="1" applyBorder="1" applyAlignment="1">
      <alignment/>
    </xf>
    <xf numFmtId="49" fontId="15" fillId="33" borderId="11" xfId="0" applyNumberFormat="1" applyFont="1" applyFill="1" applyBorder="1" applyAlignment="1" quotePrefix="1">
      <alignment horizontal="right"/>
    </xf>
    <xf numFmtId="2" fontId="10" fillId="0" borderId="11" xfId="0" applyNumberFormat="1" applyFont="1" applyBorder="1" applyAlignment="1">
      <alignment/>
    </xf>
    <xf numFmtId="2" fontId="10" fillId="33" borderId="11" xfId="0" applyNumberFormat="1" applyFont="1" applyFill="1" applyBorder="1" applyAlignment="1">
      <alignment/>
    </xf>
    <xf numFmtId="49" fontId="15" fillId="33" borderId="11" xfId="0" applyNumberFormat="1" applyFont="1" applyFill="1" applyBorder="1" applyAlignment="1">
      <alignment horizontal="left"/>
    </xf>
    <xf numFmtId="176" fontId="15" fillId="33" borderId="39" xfId="0" applyNumberFormat="1" applyFont="1" applyFill="1" applyBorder="1" applyAlignment="1">
      <alignment/>
    </xf>
    <xf numFmtId="176" fontId="15" fillId="33" borderId="11" xfId="0" applyNumberFormat="1" applyFont="1" applyFill="1" applyBorder="1" applyAlignment="1">
      <alignment/>
    </xf>
    <xf numFmtId="176" fontId="15" fillId="33" borderId="25" xfId="0" applyNumberFormat="1" applyFont="1" applyFill="1" applyBorder="1" applyAlignment="1">
      <alignment/>
    </xf>
    <xf numFmtId="176" fontId="15" fillId="33" borderId="18" xfId="0" applyNumberFormat="1" applyFont="1" applyFill="1" applyBorder="1" applyAlignment="1">
      <alignment/>
    </xf>
    <xf numFmtId="0" fontId="1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2" fontId="14" fillId="33" borderId="36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72" fontId="19" fillId="33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15" fillId="33" borderId="0" xfId="0" applyFont="1" applyFill="1" applyAlignment="1">
      <alignment horizontal="center" vertical="distributed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172" fontId="12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73" fillId="0" borderId="11" xfId="0" applyFont="1" applyBorder="1" applyAlignment="1">
      <alignment horizontal="center" vertical="top" wrapText="1" shrinkToFit="1"/>
    </xf>
    <xf numFmtId="0" fontId="73" fillId="0" borderId="15" xfId="0" applyFont="1" applyBorder="1" applyAlignment="1">
      <alignment horizontal="center" vertical="center" wrapText="1" shrinkToFit="1"/>
    </xf>
    <xf numFmtId="0" fontId="73" fillId="0" borderId="14" xfId="0" applyFont="1" applyBorder="1" applyAlignment="1">
      <alignment horizontal="center" vertical="center" wrapText="1" shrinkToFit="1"/>
    </xf>
    <xf numFmtId="0" fontId="73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9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5" fillId="0" borderId="0" xfId="53">
      <alignment/>
      <protection/>
    </xf>
    <xf numFmtId="49" fontId="65" fillId="0" borderId="0" xfId="53" applyNumberFormat="1" applyFill="1">
      <alignment/>
      <protection/>
    </xf>
    <xf numFmtId="172" fontId="50" fillId="0" borderId="0" xfId="53" applyNumberFormat="1" applyFont="1" applyBorder="1" applyAlignment="1">
      <alignment horizontal="left" wrapText="1"/>
      <protection/>
    </xf>
    <xf numFmtId="172" fontId="50" fillId="0" borderId="0" xfId="53" applyNumberFormat="1" applyFont="1" applyBorder="1" applyAlignment="1">
      <alignment wrapText="1"/>
      <protection/>
    </xf>
    <xf numFmtId="172" fontId="50" fillId="0" borderId="0" xfId="53" applyNumberFormat="1" applyFont="1" applyBorder="1" applyAlignment="1">
      <alignment/>
      <protection/>
    </xf>
    <xf numFmtId="0" fontId="51" fillId="0" borderId="0" xfId="53" applyFont="1" applyBorder="1" applyAlignment="1">
      <alignment horizontal="center" wrapText="1"/>
      <protection/>
    </xf>
    <xf numFmtId="0" fontId="50" fillId="0" borderId="0" xfId="53" applyFont="1" applyBorder="1" applyAlignment="1">
      <alignment wrapText="1"/>
      <protection/>
    </xf>
    <xf numFmtId="0" fontId="51" fillId="0" borderId="0" xfId="53" applyFont="1" applyBorder="1">
      <alignment/>
      <protection/>
    </xf>
    <xf numFmtId="172" fontId="50" fillId="0" borderId="0" xfId="53" applyNumberFormat="1" applyFont="1" applyBorder="1" applyAlignment="1">
      <alignment horizontal="right" wrapText="1"/>
      <protection/>
    </xf>
    <xf numFmtId="172" fontId="51" fillId="0" borderId="11" xfId="53" applyNumberFormat="1" applyFont="1" applyBorder="1" applyAlignment="1">
      <alignment horizontal="center" vertical="center" wrapText="1"/>
      <protection/>
    </xf>
    <xf numFmtId="49" fontId="51" fillId="0" borderId="11" xfId="53" applyNumberFormat="1" applyFont="1" applyBorder="1" applyAlignment="1">
      <alignment horizontal="center" vertical="center" textRotation="90" wrapText="1"/>
      <protection/>
    </xf>
    <xf numFmtId="172" fontId="51" fillId="0" borderId="40" xfId="53" applyNumberFormat="1" applyFont="1" applyBorder="1" applyAlignment="1">
      <alignment wrapText="1"/>
      <protection/>
    </xf>
    <xf numFmtId="172" fontId="51" fillId="0" borderId="41" xfId="53" applyNumberFormat="1" applyFont="1" applyBorder="1" applyAlignment="1">
      <alignment wrapText="1"/>
      <protection/>
    </xf>
    <xf numFmtId="172" fontId="51" fillId="0" borderId="41" xfId="53" applyNumberFormat="1" applyFont="1" applyBorder="1" applyAlignment="1">
      <alignment horizontal="center" vertical="top" wrapText="1"/>
      <protection/>
    </xf>
    <xf numFmtId="172" fontId="51" fillId="0" borderId="41" xfId="53" applyNumberFormat="1" applyFont="1" applyBorder="1" applyAlignment="1">
      <alignment vertical="top" wrapText="1"/>
      <protection/>
    </xf>
    <xf numFmtId="172" fontId="51" fillId="0" borderId="42" xfId="53" applyNumberFormat="1" applyFont="1" applyBorder="1" applyAlignment="1">
      <alignment wrapText="1"/>
      <protection/>
    </xf>
    <xf numFmtId="172" fontId="51" fillId="0" borderId="43" xfId="53" applyNumberFormat="1" applyFont="1" applyBorder="1" applyAlignment="1">
      <alignment wrapText="1"/>
      <protection/>
    </xf>
    <xf numFmtId="49" fontId="51" fillId="0" borderId="43" xfId="53" applyNumberFormat="1" applyFont="1" applyBorder="1" applyAlignment="1">
      <alignment horizontal="center" vertical="top" wrapText="1"/>
      <protection/>
    </xf>
    <xf numFmtId="172" fontId="51" fillId="0" borderId="43" xfId="53" applyNumberFormat="1" applyFont="1" applyBorder="1" applyAlignment="1">
      <alignment horizontal="left" vertical="top" wrapText="1" indent="2"/>
      <protection/>
    </xf>
    <xf numFmtId="172" fontId="51" fillId="0" borderId="44" xfId="53" applyNumberFormat="1" applyFont="1" applyBorder="1" applyAlignment="1">
      <alignment horizontal="right" vertical="top" wrapText="1"/>
      <protection/>
    </xf>
    <xf numFmtId="49" fontId="51" fillId="0" borderId="43" xfId="53" applyNumberFormat="1" applyFont="1" applyBorder="1" applyAlignment="1">
      <alignment horizontal="left" vertical="top" wrapText="1"/>
      <protection/>
    </xf>
    <xf numFmtId="172" fontId="51" fillId="0" borderId="43" xfId="53" applyNumberFormat="1" applyFont="1" applyBorder="1" applyAlignment="1">
      <alignment vertical="top" wrapText="1"/>
      <protection/>
    </xf>
    <xf numFmtId="3" fontId="51" fillId="0" borderId="44" xfId="53" applyNumberFormat="1" applyFont="1" applyBorder="1" applyAlignment="1">
      <alignment horizontal="right" vertical="top" wrapText="1"/>
      <protection/>
    </xf>
    <xf numFmtId="172" fontId="50" fillId="0" borderId="42" xfId="53" applyNumberFormat="1" applyFont="1" applyBorder="1" applyAlignment="1">
      <alignment horizontal="right" wrapText="1"/>
      <protection/>
    </xf>
    <xf numFmtId="172" fontId="50" fillId="0" borderId="43" xfId="53" applyNumberFormat="1" applyFont="1" applyBorder="1" applyAlignment="1">
      <alignment horizontal="right" wrapText="1"/>
      <protection/>
    </xf>
    <xf numFmtId="49" fontId="50" fillId="0" borderId="43" xfId="53" applyNumberFormat="1" applyFont="1" applyBorder="1" applyAlignment="1">
      <alignment horizontal="left" vertical="top" wrapText="1"/>
      <protection/>
    </xf>
    <xf numFmtId="49" fontId="51" fillId="0" borderId="42" xfId="53" applyNumberFormat="1" applyFont="1" applyBorder="1" applyAlignment="1">
      <alignment horizontal="right" vertical="top" wrapText="1"/>
      <protection/>
    </xf>
    <xf numFmtId="49" fontId="51" fillId="0" borderId="43" xfId="53" applyNumberFormat="1" applyFont="1" applyBorder="1" applyAlignment="1">
      <alignment horizontal="right" vertical="top" wrapText="1"/>
      <protection/>
    </xf>
    <xf numFmtId="49" fontId="50" fillId="0" borderId="42" xfId="53" applyNumberFormat="1" applyFont="1" applyBorder="1" applyAlignment="1">
      <alignment horizontal="right" vertical="top" wrapText="1"/>
      <protection/>
    </xf>
    <xf numFmtId="49" fontId="50" fillId="0" borderId="43" xfId="53" applyNumberFormat="1" applyFont="1" applyBorder="1" applyAlignment="1">
      <alignment horizontal="right" vertical="top" wrapText="1"/>
      <protection/>
    </xf>
    <xf numFmtId="172" fontId="50" fillId="0" borderId="43" xfId="53" applyNumberFormat="1" applyFont="1" applyBorder="1" applyAlignment="1">
      <alignment wrapText="1"/>
      <protection/>
    </xf>
    <xf numFmtId="3" fontId="50" fillId="0" borderId="44" xfId="53" applyNumberFormat="1" applyFont="1" applyBorder="1" applyAlignment="1">
      <alignment horizontal="right" vertical="top" wrapText="1"/>
      <protection/>
    </xf>
    <xf numFmtId="172" fontId="50" fillId="0" borderId="43" xfId="53" applyNumberFormat="1" applyFont="1" applyBorder="1" applyAlignment="1">
      <alignment vertical="top" wrapText="1"/>
      <protection/>
    </xf>
    <xf numFmtId="49" fontId="50" fillId="0" borderId="45" xfId="53" applyNumberFormat="1" applyFont="1" applyBorder="1" applyAlignment="1">
      <alignment horizontal="right" vertical="top" wrapText="1"/>
      <protection/>
    </xf>
    <xf numFmtId="49" fontId="50" fillId="0" borderId="46" xfId="53" applyNumberFormat="1" applyFont="1" applyBorder="1" applyAlignment="1">
      <alignment horizontal="right" vertical="top" wrapText="1"/>
      <protection/>
    </xf>
    <xf numFmtId="49" fontId="50" fillId="0" borderId="46" xfId="53" applyNumberFormat="1" applyFont="1" applyBorder="1" applyAlignment="1">
      <alignment horizontal="left" vertical="top" wrapText="1"/>
      <protection/>
    </xf>
    <xf numFmtId="172" fontId="51" fillId="0" borderId="47" xfId="53" applyNumberFormat="1" applyFont="1" applyBorder="1" applyAlignment="1">
      <alignment vertical="top" wrapText="1"/>
      <protection/>
    </xf>
    <xf numFmtId="172" fontId="51" fillId="0" borderId="46" xfId="53" applyNumberFormat="1" applyFont="1" applyBorder="1" applyAlignment="1">
      <alignment vertical="top" wrapText="1"/>
      <protection/>
    </xf>
    <xf numFmtId="172" fontId="50" fillId="0" borderId="46" xfId="53" applyNumberFormat="1" applyFont="1" applyBorder="1" applyAlignment="1">
      <alignment vertical="top" wrapText="1"/>
      <protection/>
    </xf>
    <xf numFmtId="172" fontId="50" fillId="0" borderId="45" xfId="53" applyNumberFormat="1" applyFont="1" applyBorder="1" applyAlignment="1">
      <alignment wrapText="1"/>
      <protection/>
    </xf>
    <xf numFmtId="172" fontId="50" fillId="0" borderId="46" xfId="53" applyNumberFormat="1" applyFont="1" applyBorder="1" applyAlignment="1">
      <alignment wrapText="1"/>
      <protection/>
    </xf>
    <xf numFmtId="49" fontId="50" fillId="0" borderId="0" xfId="53" applyNumberFormat="1" applyFont="1" applyBorder="1" applyAlignment="1">
      <alignment horizontal="left" vertical="top" wrapText="1"/>
      <protection/>
    </xf>
    <xf numFmtId="3" fontId="50" fillId="0" borderId="48" xfId="53" applyNumberFormat="1" applyFont="1" applyBorder="1" applyAlignment="1">
      <alignment horizontal="right" vertical="top" wrapText="1"/>
      <protection/>
    </xf>
    <xf numFmtId="49" fontId="51" fillId="0" borderId="49" xfId="53" applyNumberFormat="1" applyFont="1" applyBorder="1" applyAlignment="1">
      <alignment horizontal="right" vertical="top" wrapText="1"/>
      <protection/>
    </xf>
    <xf numFmtId="49" fontId="51" fillId="0" borderId="47" xfId="53" applyNumberFormat="1" applyFont="1" applyBorder="1" applyAlignment="1">
      <alignment horizontal="right" vertical="top" wrapText="1"/>
      <protection/>
    </xf>
    <xf numFmtId="49" fontId="51" fillId="0" borderId="47" xfId="53" applyNumberFormat="1" applyFont="1" applyBorder="1" applyAlignment="1">
      <alignment horizontal="left" vertical="top" wrapText="1"/>
      <protection/>
    </xf>
    <xf numFmtId="49" fontId="51" fillId="0" borderId="0" xfId="53" applyNumberFormat="1" applyFont="1" applyBorder="1" applyAlignment="1">
      <alignment horizontal="right" vertical="top" wrapText="1"/>
      <protection/>
    </xf>
    <xf numFmtId="49" fontId="51" fillId="0" borderId="0" xfId="53" applyNumberFormat="1" applyFont="1" applyBorder="1" applyAlignment="1">
      <alignment horizontal="left" vertical="top" wrapText="1"/>
      <protection/>
    </xf>
    <xf numFmtId="172" fontId="51" fillId="0" borderId="0" xfId="53" applyNumberFormat="1" applyFont="1" applyBorder="1" applyAlignment="1">
      <alignment vertical="top" wrapText="1"/>
      <protection/>
    </xf>
    <xf numFmtId="3" fontId="51" fillId="0" borderId="0" xfId="53" applyNumberFormat="1" applyFont="1" applyBorder="1" applyAlignment="1">
      <alignment horizontal="right" vertical="top" wrapText="1"/>
      <protection/>
    </xf>
    <xf numFmtId="172" fontId="50" fillId="0" borderId="0" xfId="53" applyNumberFormat="1" applyFont="1" applyBorder="1" applyAlignment="1">
      <alignment horizontal="left" vertical="top" wrapText="1"/>
      <protection/>
    </xf>
    <xf numFmtId="172" fontId="50" fillId="0" borderId="0" xfId="53" applyNumberFormat="1" applyFont="1" applyBorder="1" applyAlignment="1">
      <alignment vertical="top" wrapText="1"/>
      <protection/>
    </xf>
    <xf numFmtId="3" fontId="50" fillId="0" borderId="0" xfId="53" applyNumberFormat="1" applyFont="1" applyBorder="1" applyAlignment="1">
      <alignment horizontal="right" vertical="top" wrapText="1"/>
      <protection/>
    </xf>
    <xf numFmtId="49" fontId="50" fillId="0" borderId="0" xfId="53" applyNumberFormat="1" applyFont="1" applyBorder="1" applyAlignment="1">
      <alignment horizontal="center" vertical="top" wrapText="1"/>
      <protection/>
    </xf>
    <xf numFmtId="172" fontId="50" fillId="0" borderId="0" xfId="53" applyNumberFormat="1" applyFont="1" applyBorder="1" applyAlignment="1">
      <alignment horizontal="right"/>
      <protection/>
    </xf>
    <xf numFmtId="172" fontId="51" fillId="0" borderId="0" xfId="53" applyNumberFormat="1" applyFont="1" applyBorder="1" applyAlignment="1">
      <alignment/>
      <protection/>
    </xf>
    <xf numFmtId="176" fontId="51" fillId="0" borderId="50" xfId="53" applyNumberFormat="1" applyFont="1" applyBorder="1" applyAlignment="1">
      <alignment horizontal="right" vertical="top" wrapText="1"/>
      <protection/>
    </xf>
    <xf numFmtId="176" fontId="51" fillId="0" borderId="44" xfId="53" applyNumberFormat="1" applyFont="1" applyBorder="1" applyAlignment="1">
      <alignment horizontal="right" vertical="top" wrapText="1"/>
      <protection/>
    </xf>
    <xf numFmtId="2" fontId="51" fillId="0" borderId="44" xfId="53" applyNumberFormat="1" applyFont="1" applyBorder="1" applyAlignment="1">
      <alignment horizontal="right" vertical="top" wrapText="1"/>
      <protection/>
    </xf>
    <xf numFmtId="2" fontId="50" fillId="0" borderId="44" xfId="53" applyNumberFormat="1" applyFont="1" applyBorder="1" applyAlignment="1">
      <alignment horizontal="right" vertical="top" wrapText="1"/>
      <protection/>
    </xf>
    <xf numFmtId="2" fontId="51" fillId="0" borderId="51" xfId="53" applyNumberFormat="1" applyFont="1" applyBorder="1" applyAlignment="1">
      <alignment horizontal="right" vertical="top" wrapText="1"/>
      <protection/>
    </xf>
    <xf numFmtId="2" fontId="51" fillId="0" borderId="44" xfId="53" applyNumberFormat="1" applyFont="1" applyBorder="1" applyAlignment="1">
      <alignment horizontal="right" vertical="top" wrapText="1"/>
      <protection/>
    </xf>
    <xf numFmtId="0" fontId="51" fillId="0" borderId="0" xfId="53" applyFont="1" applyBorder="1" applyAlignment="1">
      <alignment horizontal="center" wrapText="1"/>
      <protection/>
    </xf>
    <xf numFmtId="172" fontId="51" fillId="0" borderId="27" xfId="53" applyNumberFormat="1" applyFont="1" applyBorder="1" applyAlignment="1">
      <alignment horizontal="center" vertical="center" wrapText="1"/>
      <protection/>
    </xf>
    <xf numFmtId="172" fontId="51" fillId="0" borderId="20" xfId="53" applyNumberFormat="1" applyFont="1" applyBorder="1" applyAlignment="1">
      <alignment horizontal="center" vertical="center" wrapText="1"/>
      <protection/>
    </xf>
    <xf numFmtId="172" fontId="51" fillId="0" borderId="17" xfId="53" applyNumberFormat="1" applyFont="1" applyBorder="1" applyAlignment="1">
      <alignment horizontal="center" vertical="center" wrapText="1"/>
      <protection/>
    </xf>
    <xf numFmtId="0" fontId="51" fillId="0" borderId="11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172" fontId="51" fillId="0" borderId="11" xfId="53" applyNumberFormat="1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wrapText="1"/>
    </xf>
    <xf numFmtId="0" fontId="55" fillId="0" borderId="11" xfId="0" applyFont="1" applyBorder="1" applyAlignment="1">
      <alignment/>
    </xf>
    <xf numFmtId="49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55" fillId="0" borderId="11" xfId="0" applyFont="1" applyBorder="1" applyAlignment="1">
      <alignment wrapText="1"/>
    </xf>
    <xf numFmtId="176" fontId="8" fillId="0" borderId="11" xfId="0" applyNumberFormat="1" applyFont="1" applyBorder="1" applyAlignment="1">
      <alignment/>
    </xf>
    <xf numFmtId="176" fontId="23" fillId="0" borderId="11" xfId="0" applyNumberFormat="1" applyFont="1" applyBorder="1" applyAlignment="1">
      <alignment/>
    </xf>
    <xf numFmtId="0" fontId="23" fillId="0" borderId="11" xfId="0" applyFont="1" applyBorder="1" applyAlignment="1">
      <alignment horizontal="left" vertical="center" wrapText="1"/>
    </xf>
    <xf numFmtId="0" fontId="90" fillId="0" borderId="11" xfId="0" applyFont="1" applyBorder="1" applyAlignment="1">
      <alignment horizontal="left" vertical="center" wrapText="1"/>
    </xf>
    <xf numFmtId="0" fontId="94" fillId="0" borderId="11" xfId="0" applyFont="1" applyBorder="1" applyAlignment="1">
      <alignment wrapText="1"/>
    </xf>
    <xf numFmtId="0" fontId="57" fillId="0" borderId="11" xfId="0" applyFont="1" applyBorder="1" applyAlignment="1">
      <alignment horizontal="justify"/>
    </xf>
    <xf numFmtId="0" fontId="56" fillId="0" borderId="11" xfId="0" applyFont="1" applyBorder="1" applyAlignment="1">
      <alignment horizontal="left" wrapText="1"/>
    </xf>
    <xf numFmtId="0" fontId="59" fillId="0" borderId="11" xfId="0" applyFont="1" applyBorder="1" applyAlignment="1">
      <alignment horizontal="left" wrapText="1"/>
    </xf>
    <xf numFmtId="0" fontId="56" fillId="0" borderId="11" xfId="0" applyFont="1" applyBorder="1" applyAlignment="1">
      <alignment horizontal="justify"/>
    </xf>
    <xf numFmtId="0" fontId="56" fillId="0" borderId="11" xfId="0" applyFont="1" applyBorder="1" applyAlignment="1">
      <alignment wrapText="1"/>
    </xf>
    <xf numFmtId="49" fontId="58" fillId="0" borderId="11" xfId="0" applyNumberFormat="1" applyFont="1" applyFill="1" applyBorder="1" applyAlignment="1">
      <alignment horizontal="right"/>
    </xf>
    <xf numFmtId="49" fontId="56" fillId="0" borderId="11" xfId="0" applyNumberFormat="1" applyFont="1" applyBorder="1" applyAlignment="1">
      <alignment horizontal="left" indent="2"/>
    </xf>
    <xf numFmtId="49" fontId="56" fillId="0" borderId="11" xfId="0" applyNumberFormat="1" applyFont="1" applyBorder="1" applyAlignment="1">
      <alignment horizontal="left" wrapText="1" indent="2"/>
    </xf>
    <xf numFmtId="0" fontId="15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91" fillId="0" borderId="11" xfId="0" applyFont="1" applyBorder="1" applyAlignment="1">
      <alignment wrapText="1"/>
    </xf>
    <xf numFmtId="0" fontId="15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86" fillId="0" borderId="11" xfId="0" applyFont="1" applyBorder="1" applyAlignment="1">
      <alignment horizontal="left" vertical="center" wrapText="1"/>
    </xf>
    <xf numFmtId="0" fontId="61" fillId="0" borderId="11" xfId="0" applyFont="1" applyFill="1" applyBorder="1" applyAlignment="1">
      <alignment horizontal="justify"/>
    </xf>
    <xf numFmtId="0" fontId="89" fillId="0" borderId="11" xfId="0" applyFont="1" applyBorder="1" applyAlignment="1">
      <alignment wrapText="1"/>
    </xf>
    <xf numFmtId="176" fontId="94" fillId="0" borderId="11" xfId="0" applyNumberFormat="1" applyFont="1" applyBorder="1" applyAlignment="1">
      <alignment/>
    </xf>
    <xf numFmtId="0" fontId="62" fillId="33" borderId="11" xfId="0" applyFont="1" applyFill="1" applyBorder="1" applyAlignment="1">
      <alignment wrapText="1"/>
    </xf>
    <xf numFmtId="0" fontId="8" fillId="0" borderId="11" xfId="0" applyFont="1" applyBorder="1" applyAlignment="1">
      <alignment/>
    </xf>
    <xf numFmtId="2" fontId="8" fillId="0" borderId="11" xfId="0" applyNumberFormat="1" applyFont="1" applyBorder="1" applyAlignment="1">
      <alignment/>
    </xf>
    <xf numFmtId="0" fontId="63" fillId="0" borderId="11" xfId="0" applyFont="1" applyBorder="1" applyAlignment="1">
      <alignment/>
    </xf>
    <xf numFmtId="2" fontId="63" fillId="0" borderId="11" xfId="0" applyNumberFormat="1" applyFont="1" applyBorder="1" applyAlignment="1">
      <alignment/>
    </xf>
    <xf numFmtId="176" fontId="63" fillId="0" borderId="11" xfId="0" applyNumberFormat="1" applyFont="1" applyBorder="1" applyAlignment="1">
      <alignment/>
    </xf>
    <xf numFmtId="0" fontId="16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 vertical="center"/>
    </xf>
    <xf numFmtId="176" fontId="8" fillId="33" borderId="11" xfId="0" applyNumberFormat="1" applyFont="1" applyFill="1" applyBorder="1" applyAlignment="1">
      <alignment/>
    </xf>
    <xf numFmtId="0" fontId="56" fillId="0" borderId="11" xfId="0" applyFont="1" applyBorder="1" applyAlignment="1" applyProtection="1">
      <alignment wrapText="1"/>
      <protection locked="0"/>
    </xf>
    <xf numFmtId="0" fontId="8" fillId="0" borderId="0" xfId="0" applyFont="1" applyAlignment="1">
      <alignment horizontal="right"/>
    </xf>
    <xf numFmtId="2" fontId="95" fillId="0" borderId="11" xfId="0" applyNumberFormat="1" applyFont="1" applyBorder="1" applyAlignment="1">
      <alignment/>
    </xf>
    <xf numFmtId="2" fontId="63" fillId="0" borderId="11" xfId="0" applyNumberFormat="1" applyFont="1" applyFill="1" applyBorder="1" applyAlignment="1">
      <alignment/>
    </xf>
    <xf numFmtId="176" fontId="8" fillId="0" borderId="11" xfId="0" applyNumberFormat="1" applyFont="1" applyFill="1" applyBorder="1" applyAlignment="1">
      <alignment/>
    </xf>
    <xf numFmtId="0" fontId="63" fillId="0" borderId="0" xfId="0" applyFont="1" applyAlignment="1">
      <alignment/>
    </xf>
    <xf numFmtId="0" fontId="23" fillId="0" borderId="11" xfId="0" applyFont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45"/>
  <sheetViews>
    <sheetView view="pageBreakPreview" zoomScaleSheetLayoutView="100" zoomScalePageLayoutView="0" workbookViewId="0" topLeftCell="A1">
      <selection activeCell="B4" sqref="B4:G4"/>
    </sheetView>
  </sheetViews>
  <sheetFormatPr defaultColWidth="9.00390625" defaultRowHeight="12.75"/>
  <cols>
    <col min="1" max="1" width="23.625" style="0" customWidth="1"/>
    <col min="2" max="2" width="54.375" style="0" customWidth="1"/>
    <col min="3" max="3" width="10.375" style="0" customWidth="1"/>
    <col min="4" max="4" width="10.25390625" style="0" hidden="1" customWidth="1"/>
    <col min="5" max="5" width="11.25390625" style="0" hidden="1" customWidth="1"/>
    <col min="6" max="6" width="9.625" style="0" customWidth="1"/>
    <col min="7" max="7" width="9.875" style="0" customWidth="1"/>
  </cols>
  <sheetData>
    <row r="1" spans="2:7" ht="12.75">
      <c r="B1" s="237"/>
      <c r="C1" s="237"/>
      <c r="D1" s="237"/>
      <c r="E1" s="237"/>
      <c r="F1" s="237"/>
      <c r="G1" s="237"/>
    </row>
    <row r="2" spans="2:7" ht="12.75">
      <c r="B2" s="6"/>
      <c r="C2" s="238" t="s">
        <v>285</v>
      </c>
      <c r="D2" s="238"/>
      <c r="E2" s="238"/>
      <c r="F2" s="238"/>
      <c r="G2" s="238"/>
    </row>
    <row r="3" spans="1:7" ht="15.75">
      <c r="A3" s="78"/>
      <c r="B3" s="237" t="s">
        <v>371</v>
      </c>
      <c r="C3" s="237"/>
      <c r="D3" s="237"/>
      <c r="E3" s="237"/>
      <c r="F3" s="237"/>
      <c r="G3" s="237"/>
    </row>
    <row r="4" spans="2:7" ht="12.75">
      <c r="B4" s="237" t="s">
        <v>71</v>
      </c>
      <c r="C4" s="237"/>
      <c r="D4" s="237"/>
      <c r="E4" s="237"/>
      <c r="F4" s="237"/>
      <c r="G4" s="237"/>
    </row>
    <row r="5" spans="2:7" ht="12.75">
      <c r="B5" s="237" t="s">
        <v>221</v>
      </c>
      <c r="C5" s="237"/>
      <c r="D5" s="237"/>
      <c r="E5" s="237"/>
      <c r="F5" s="237"/>
      <c r="G5" s="237"/>
    </row>
    <row r="7" spans="1:3" ht="60">
      <c r="A7" s="85"/>
      <c r="B7" s="85" t="s">
        <v>337</v>
      </c>
      <c r="C7" s="85"/>
    </row>
    <row r="8" ht="12.75">
      <c r="C8" s="5" t="s">
        <v>42</v>
      </c>
    </row>
    <row r="9" spans="1:7" ht="45">
      <c r="A9" s="14" t="s">
        <v>43</v>
      </c>
      <c r="B9" s="169" t="s">
        <v>44</v>
      </c>
      <c r="C9" s="191" t="s">
        <v>330</v>
      </c>
      <c r="D9" s="137" t="s">
        <v>219</v>
      </c>
      <c r="E9" s="137" t="s">
        <v>220</v>
      </c>
      <c r="F9" s="137" t="s">
        <v>331</v>
      </c>
      <c r="G9" s="137" t="s">
        <v>332</v>
      </c>
    </row>
    <row r="10" spans="1:7" ht="12.75">
      <c r="A10" s="9">
        <v>1</v>
      </c>
      <c r="B10" s="9">
        <v>2</v>
      </c>
      <c r="C10" s="9">
        <v>3</v>
      </c>
      <c r="D10" s="15"/>
      <c r="E10" s="15"/>
      <c r="F10" s="15"/>
      <c r="G10" s="15"/>
    </row>
    <row r="11" spans="1:7" s="4" customFormat="1" ht="15">
      <c r="A11" s="20" t="s">
        <v>45</v>
      </c>
      <c r="B11" s="21" t="s">
        <v>81</v>
      </c>
      <c r="C11" s="81">
        <f>C12+C19+C28</f>
        <v>16248.7</v>
      </c>
      <c r="D11" s="81">
        <f>D12+D19+D28</f>
        <v>101650</v>
      </c>
      <c r="E11" s="81">
        <f>E12+E19+E28</f>
        <v>109802</v>
      </c>
      <c r="F11" s="81">
        <f>F12+F14+F15+F16+F17+F19+F28+F18</f>
        <v>16876.71</v>
      </c>
      <c r="G11" s="81">
        <f>F11/C11*100</f>
        <v>103.86498612196667</v>
      </c>
    </row>
    <row r="12" spans="1:7" ht="15">
      <c r="A12" s="22" t="s">
        <v>46</v>
      </c>
      <c r="B12" s="23" t="s">
        <v>47</v>
      </c>
      <c r="C12" s="81">
        <f>C13+C14+C15+C16+C17</f>
        <v>3718.7</v>
      </c>
      <c r="D12" s="81">
        <f>D13+D14+D15+D16+D17</f>
        <v>20731</v>
      </c>
      <c r="E12" s="81">
        <f>E13+E14+E15+E16+E17</f>
        <v>22386.5</v>
      </c>
      <c r="F12" s="81">
        <f>F13</f>
        <v>3107.1</v>
      </c>
      <c r="G12" s="81">
        <f aca="true" t="shared" si="0" ref="G12:G33">F12/C12*100</f>
        <v>83.55339231451852</v>
      </c>
    </row>
    <row r="13" spans="1:7" ht="15">
      <c r="A13" s="22" t="s">
        <v>48</v>
      </c>
      <c r="B13" s="23" t="s">
        <v>49</v>
      </c>
      <c r="C13" s="80">
        <v>3000</v>
      </c>
      <c r="D13" s="15">
        <v>17595</v>
      </c>
      <c r="E13" s="15">
        <v>19000</v>
      </c>
      <c r="F13" s="15">
        <f>3106.1+1</f>
        <v>3107.1</v>
      </c>
      <c r="G13" s="81">
        <f t="shared" si="0"/>
        <v>103.57000000000001</v>
      </c>
    </row>
    <row r="14" spans="1:7" ht="63.75">
      <c r="A14" s="22" t="s">
        <v>313</v>
      </c>
      <c r="B14" s="23" t="s">
        <v>314</v>
      </c>
      <c r="C14" s="125">
        <v>253</v>
      </c>
      <c r="D14" s="15">
        <v>1093</v>
      </c>
      <c r="E14" s="15">
        <v>1180</v>
      </c>
      <c r="F14" s="15">
        <v>243.3</v>
      </c>
      <c r="G14" s="81">
        <f t="shared" si="0"/>
        <v>96.16600790513834</v>
      </c>
    </row>
    <row r="15" spans="1:7" ht="76.5">
      <c r="A15" s="22" t="s">
        <v>315</v>
      </c>
      <c r="B15" s="23" t="s">
        <v>316</v>
      </c>
      <c r="C15" s="125">
        <v>5</v>
      </c>
      <c r="D15" s="15">
        <v>25.5</v>
      </c>
      <c r="E15" s="15">
        <v>27.5</v>
      </c>
      <c r="F15" s="15">
        <v>3.9</v>
      </c>
      <c r="G15" s="81">
        <f t="shared" si="0"/>
        <v>78</v>
      </c>
    </row>
    <row r="16" spans="1:7" ht="63.75">
      <c r="A16" s="22" t="s">
        <v>317</v>
      </c>
      <c r="B16" s="23" t="s">
        <v>318</v>
      </c>
      <c r="C16" s="125">
        <v>440.5</v>
      </c>
      <c r="D16" s="15">
        <v>1930.5</v>
      </c>
      <c r="E16" s="15">
        <v>2085</v>
      </c>
      <c r="F16" s="15">
        <v>367.6</v>
      </c>
      <c r="G16" s="81">
        <f t="shared" si="0"/>
        <v>83.45062429057889</v>
      </c>
    </row>
    <row r="17" spans="1:7" ht="63.75">
      <c r="A17" s="22" t="s">
        <v>319</v>
      </c>
      <c r="B17" s="23" t="s">
        <v>320</v>
      </c>
      <c r="C17" s="125">
        <v>20.2</v>
      </c>
      <c r="D17" s="15">
        <v>87</v>
      </c>
      <c r="E17" s="15">
        <v>94</v>
      </c>
      <c r="F17" s="15">
        <v>0.01</v>
      </c>
      <c r="G17" s="81">
        <f t="shared" si="0"/>
        <v>0.04950495049504951</v>
      </c>
    </row>
    <row r="18" spans="1:7" ht="15">
      <c r="A18" s="22" t="s">
        <v>333</v>
      </c>
      <c r="B18" s="23" t="s">
        <v>334</v>
      </c>
      <c r="C18" s="125"/>
      <c r="D18" s="15"/>
      <c r="E18" s="15"/>
      <c r="F18" s="15">
        <v>113.2</v>
      </c>
      <c r="G18" s="126">
        <v>0</v>
      </c>
    </row>
    <row r="19" spans="1:7" ht="15">
      <c r="A19" s="22" t="s">
        <v>50</v>
      </c>
      <c r="B19" s="23" t="s">
        <v>51</v>
      </c>
      <c r="C19" s="81">
        <f>C21+C24+C20</f>
        <v>12530</v>
      </c>
      <c r="D19" s="81">
        <f>D21+D24+D20</f>
        <v>80514</v>
      </c>
      <c r="E19" s="81">
        <f>E21+E24+E20</f>
        <v>86985.5</v>
      </c>
      <c r="F19" s="81">
        <f>F21+F24+F20</f>
        <v>12904.3</v>
      </c>
      <c r="G19" s="81">
        <f t="shared" si="0"/>
        <v>102.98723064644852</v>
      </c>
    </row>
    <row r="20" spans="1:7" ht="38.25">
      <c r="A20" s="22" t="s">
        <v>52</v>
      </c>
      <c r="B20" s="23" t="s">
        <v>53</v>
      </c>
      <c r="C20" s="82">
        <v>0</v>
      </c>
      <c r="D20" s="15">
        <v>7720</v>
      </c>
      <c r="E20" s="15">
        <v>8340.5</v>
      </c>
      <c r="F20" s="15">
        <f>791.4+12</f>
        <v>803.4</v>
      </c>
      <c r="G20" s="81">
        <v>0</v>
      </c>
    </row>
    <row r="21" spans="1:7" ht="15">
      <c r="A21" s="22" t="s">
        <v>54</v>
      </c>
      <c r="B21" s="23" t="s">
        <v>55</v>
      </c>
      <c r="C21" s="82">
        <v>12000</v>
      </c>
      <c r="D21" s="15">
        <v>70489</v>
      </c>
      <c r="E21" s="15">
        <v>76160</v>
      </c>
      <c r="F21" s="15">
        <v>11538.1</v>
      </c>
      <c r="G21" s="81">
        <f t="shared" si="0"/>
        <v>96.15083333333334</v>
      </c>
    </row>
    <row r="22" spans="1:7" ht="45" hidden="1">
      <c r="A22" s="24" t="s">
        <v>56</v>
      </c>
      <c r="B22" s="25" t="s">
        <v>57</v>
      </c>
      <c r="C22" s="26">
        <f>SUM(C23)</f>
        <v>0</v>
      </c>
      <c r="D22" s="15"/>
      <c r="E22" s="15"/>
      <c r="F22" s="15"/>
      <c r="G22" s="126" t="e">
        <f t="shared" si="0"/>
        <v>#DIV/0!</v>
      </c>
    </row>
    <row r="23" spans="1:7" ht="30" hidden="1">
      <c r="A23" s="24" t="s">
        <v>58</v>
      </c>
      <c r="B23" s="25" t="s">
        <v>59</v>
      </c>
      <c r="C23" s="27">
        <v>0</v>
      </c>
      <c r="D23" s="15"/>
      <c r="E23" s="15"/>
      <c r="F23" s="15"/>
      <c r="G23" s="126" t="e">
        <f t="shared" si="0"/>
        <v>#DIV/0!</v>
      </c>
    </row>
    <row r="24" spans="1:7" ht="38.25">
      <c r="A24" s="22" t="s">
        <v>60</v>
      </c>
      <c r="B24" s="23" t="s">
        <v>61</v>
      </c>
      <c r="C24" s="83">
        <f>C25+C27</f>
        <v>530</v>
      </c>
      <c r="D24" s="83">
        <f>D25+D27</f>
        <v>2305</v>
      </c>
      <c r="E24" s="83">
        <f>E25+E27</f>
        <v>2485</v>
      </c>
      <c r="F24" s="83">
        <f>F25+F27</f>
        <v>562.8000000000001</v>
      </c>
      <c r="G24" s="81">
        <f t="shared" si="0"/>
        <v>106.18867924528304</v>
      </c>
    </row>
    <row r="25" spans="1:7" ht="76.5">
      <c r="A25" s="22" t="s">
        <v>62</v>
      </c>
      <c r="B25" s="23" t="s">
        <v>63</v>
      </c>
      <c r="C25" s="84">
        <f>C26</f>
        <v>500</v>
      </c>
      <c r="D25" s="129">
        <f>D26</f>
        <v>2160</v>
      </c>
      <c r="E25" s="129">
        <f>E26</f>
        <v>2330</v>
      </c>
      <c r="F25" s="129">
        <f>F26</f>
        <v>538.3000000000001</v>
      </c>
      <c r="G25" s="81">
        <f t="shared" si="0"/>
        <v>107.66000000000003</v>
      </c>
    </row>
    <row r="26" spans="1:7" ht="76.5">
      <c r="A26" s="22" t="s">
        <v>84</v>
      </c>
      <c r="B26" s="23" t="s">
        <v>64</v>
      </c>
      <c r="C26" s="80">
        <v>500</v>
      </c>
      <c r="D26" s="129">
        <v>2160</v>
      </c>
      <c r="E26" s="129">
        <v>2330</v>
      </c>
      <c r="F26" s="129">
        <f>469.1+69.2</f>
        <v>538.3000000000001</v>
      </c>
      <c r="G26" s="81">
        <f t="shared" si="0"/>
        <v>107.66000000000003</v>
      </c>
    </row>
    <row r="27" spans="1:7" ht="63.75">
      <c r="A27" s="22" t="s">
        <v>74</v>
      </c>
      <c r="B27" s="23" t="s">
        <v>65</v>
      </c>
      <c r="C27" s="81">
        <v>30</v>
      </c>
      <c r="D27" s="139">
        <v>145</v>
      </c>
      <c r="E27" s="139">
        <v>155</v>
      </c>
      <c r="F27" s="139">
        <v>24.5</v>
      </c>
      <c r="G27" s="81">
        <f t="shared" si="0"/>
        <v>81.66666666666667</v>
      </c>
    </row>
    <row r="28" spans="1:7" ht="26.25">
      <c r="A28" s="28" t="s">
        <v>66</v>
      </c>
      <c r="B28" s="29" t="s">
        <v>67</v>
      </c>
      <c r="C28" s="81">
        <v>0</v>
      </c>
      <c r="D28" s="81">
        <f>D29</f>
        <v>405</v>
      </c>
      <c r="E28" s="81">
        <f>E29</f>
        <v>430</v>
      </c>
      <c r="F28" s="81">
        <f>F29</f>
        <v>137.3</v>
      </c>
      <c r="G28" s="126">
        <v>0</v>
      </c>
    </row>
    <row r="29" spans="1:7" ht="39">
      <c r="A29" s="28" t="s">
        <v>98</v>
      </c>
      <c r="B29" s="29" t="s">
        <v>68</v>
      </c>
      <c r="C29" s="80">
        <v>0</v>
      </c>
      <c r="D29" s="129">
        <v>405</v>
      </c>
      <c r="E29" s="129">
        <v>430</v>
      </c>
      <c r="F29" s="129">
        <v>137.3</v>
      </c>
      <c r="G29" s="126">
        <v>0</v>
      </c>
    </row>
    <row r="30" spans="1:7" ht="15">
      <c r="A30" s="28" t="s">
        <v>230</v>
      </c>
      <c r="B30" s="29" t="s">
        <v>229</v>
      </c>
      <c r="C30" s="83">
        <f>C31</f>
        <v>62.3</v>
      </c>
      <c r="D30" s="139">
        <f>D31</f>
        <v>270</v>
      </c>
      <c r="E30" s="139">
        <f>E31</f>
        <v>273</v>
      </c>
      <c r="F30" s="139">
        <f>F31</f>
        <v>0</v>
      </c>
      <c r="G30" s="126">
        <f t="shared" si="0"/>
        <v>0</v>
      </c>
    </row>
    <row r="31" spans="1:7" s="1" customFormat="1" ht="39">
      <c r="A31" s="28" t="s">
        <v>75</v>
      </c>
      <c r="B31" s="29" t="s">
        <v>69</v>
      </c>
      <c r="C31" s="82">
        <v>62.3</v>
      </c>
      <c r="D31" s="140">
        <v>270</v>
      </c>
      <c r="E31" s="140">
        <v>273</v>
      </c>
      <c r="F31" s="140">
        <v>0</v>
      </c>
      <c r="G31" s="126">
        <f t="shared" si="0"/>
        <v>0</v>
      </c>
    </row>
    <row r="32" spans="1:7" s="1" customFormat="1" ht="15">
      <c r="A32" s="28" t="s">
        <v>335</v>
      </c>
      <c r="B32" s="29" t="s">
        <v>336</v>
      </c>
      <c r="C32" s="82">
        <v>0</v>
      </c>
      <c r="D32" s="140"/>
      <c r="E32" s="140"/>
      <c r="F32" s="140">
        <v>59.6</v>
      </c>
      <c r="G32" s="126">
        <v>0</v>
      </c>
    </row>
    <row r="33" spans="1:7" s="12" customFormat="1" ht="15">
      <c r="A33" s="30"/>
      <c r="B33" s="31" t="s">
        <v>70</v>
      </c>
      <c r="C33" s="126">
        <f>C11+C30</f>
        <v>16311</v>
      </c>
      <c r="D33" s="126">
        <f>D11+D30</f>
        <v>101920</v>
      </c>
      <c r="E33" s="126">
        <f>E11+E30</f>
        <v>110075</v>
      </c>
      <c r="F33" s="126">
        <f>F11+F30+F32</f>
        <v>16936.309999999998</v>
      </c>
      <c r="G33" s="81">
        <f t="shared" si="0"/>
        <v>103.83367052909078</v>
      </c>
    </row>
    <row r="34" spans="1:3" ht="12.75">
      <c r="A34" s="19"/>
      <c r="B34" s="32"/>
      <c r="C34" s="33"/>
    </row>
    <row r="35" spans="2:3" ht="12.75">
      <c r="B35" s="13"/>
      <c r="C35" s="2"/>
    </row>
    <row r="36" spans="1:3" ht="12.75">
      <c r="A36" s="16" t="s">
        <v>273</v>
      </c>
      <c r="B36" s="13"/>
      <c r="C36" s="2"/>
    </row>
    <row r="37" spans="2:3" ht="12.75">
      <c r="B37" s="13"/>
      <c r="C37" s="2"/>
    </row>
    <row r="38" spans="2:3" ht="12.75">
      <c r="B38" s="13"/>
      <c r="C38" s="2"/>
    </row>
    <row r="39" spans="2:3" ht="12.75">
      <c r="B39" s="13"/>
      <c r="C39" s="2"/>
    </row>
    <row r="40" spans="2:3" ht="12.75">
      <c r="B40" s="13"/>
      <c r="C40" s="2"/>
    </row>
    <row r="41" spans="2:3" ht="12.75">
      <c r="B41" s="13"/>
      <c r="C41" s="2"/>
    </row>
    <row r="42" spans="2:3" ht="12.75">
      <c r="B42" s="13"/>
      <c r="C42" s="2"/>
    </row>
    <row r="43" spans="2:3" ht="12.75">
      <c r="B43" s="13"/>
      <c r="C43" s="2"/>
    </row>
    <row r="44" spans="2:3" ht="12.75">
      <c r="B44" s="13"/>
      <c r="C44" s="2"/>
    </row>
    <row r="45" spans="2:3" ht="12.75">
      <c r="B45" s="13"/>
      <c r="C45" s="2"/>
    </row>
  </sheetData>
  <sheetProtection/>
  <mergeCells count="5">
    <mergeCell ref="B4:G4"/>
    <mergeCell ref="B5:G5"/>
    <mergeCell ref="C2:G2"/>
    <mergeCell ref="B3:G3"/>
    <mergeCell ref="B1:G1"/>
  </mergeCells>
  <printOptions/>
  <pageMargins left="0.5905511811023623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0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32.25390625" style="0" customWidth="1"/>
    <col min="2" max="2" width="5.625" style="0" customWidth="1"/>
    <col min="3" max="3" width="4.75390625" style="0" customWidth="1"/>
    <col min="4" max="4" width="4.625" style="0" customWidth="1"/>
    <col min="6" max="6" width="4.625" style="0" customWidth="1"/>
    <col min="7" max="7" width="10.00390625" style="0" customWidth="1"/>
    <col min="8" max="8" width="12.00390625" style="0" hidden="1" customWidth="1"/>
    <col min="9" max="9" width="11.00390625" style="0" hidden="1" customWidth="1"/>
    <col min="11" max="11" width="9.375" style="0" bestFit="1" customWidth="1"/>
  </cols>
  <sheetData>
    <row r="1" ht="12.75">
      <c r="J1" s="128" t="s">
        <v>305</v>
      </c>
    </row>
    <row r="2" ht="12.75">
      <c r="E2" s="128" t="s">
        <v>372</v>
      </c>
    </row>
    <row r="3" ht="12.75">
      <c r="E3" s="128" t="s">
        <v>306</v>
      </c>
    </row>
    <row r="4" ht="12.75">
      <c r="E4" s="128" t="s">
        <v>307</v>
      </c>
    </row>
    <row r="5" ht="12.75">
      <c r="G5" s="128" t="s">
        <v>308</v>
      </c>
    </row>
    <row r="6" spans="1:8" ht="14.25">
      <c r="A6" s="141"/>
      <c r="B6" s="141"/>
      <c r="C6" s="141"/>
      <c r="D6" s="7"/>
      <c r="E6" s="7"/>
      <c r="F6" s="7"/>
      <c r="G6" s="7"/>
      <c r="H6" s="7"/>
    </row>
    <row r="7" spans="1:8" ht="14.25">
      <c r="A7" s="239" t="s">
        <v>339</v>
      </c>
      <c r="B7" s="239"/>
      <c r="C7" s="239"/>
      <c r="D7" s="239"/>
      <c r="E7" s="239"/>
      <c r="F7" s="239"/>
      <c r="G7" s="239"/>
      <c r="H7" s="240"/>
    </row>
    <row r="8" spans="1:11" ht="12.75">
      <c r="A8" s="242" t="s">
        <v>287</v>
      </c>
      <c r="B8" s="242"/>
      <c r="C8" s="242"/>
      <c r="D8" s="242"/>
      <c r="E8" s="242"/>
      <c r="F8" s="242"/>
      <c r="G8" s="242"/>
      <c r="H8" s="242"/>
      <c r="I8" s="238"/>
      <c r="J8" s="238"/>
      <c r="K8" s="238"/>
    </row>
    <row r="9" spans="1:10" ht="12.75">
      <c r="A9" s="243" t="s">
        <v>340</v>
      </c>
      <c r="B9" s="243"/>
      <c r="C9" s="243"/>
      <c r="D9" s="243"/>
      <c r="E9" s="243"/>
      <c r="F9" s="243"/>
      <c r="G9" s="243"/>
      <c r="H9" s="238"/>
      <c r="I9" s="238"/>
      <c r="J9" s="238"/>
    </row>
    <row r="10" spans="1:7" ht="13.5" thickBot="1">
      <c r="A10" s="38"/>
      <c r="B10" s="39"/>
      <c r="C10" s="40"/>
      <c r="D10" s="40"/>
      <c r="E10" s="40"/>
      <c r="F10" s="40"/>
      <c r="G10" s="41" t="s">
        <v>31</v>
      </c>
    </row>
    <row r="11" spans="1:11" ht="26.25" thickBot="1">
      <c r="A11" s="42" t="s">
        <v>32</v>
      </c>
      <c r="B11" s="43" t="s">
        <v>286</v>
      </c>
      <c r="C11" s="42" t="s">
        <v>33</v>
      </c>
      <c r="D11" s="42" t="s">
        <v>11</v>
      </c>
      <c r="E11" s="42" t="s">
        <v>18</v>
      </c>
      <c r="F11" s="153" t="s">
        <v>12</v>
      </c>
      <c r="G11" s="195" t="s">
        <v>338</v>
      </c>
      <c r="H11" s="142" t="s">
        <v>219</v>
      </c>
      <c r="I11" s="170" t="s">
        <v>220</v>
      </c>
      <c r="J11" s="194" t="s">
        <v>342</v>
      </c>
      <c r="K11" s="196" t="s">
        <v>341</v>
      </c>
    </row>
    <row r="12" spans="1:11" ht="13.5" thickBot="1">
      <c r="A12" s="44"/>
      <c r="B12" s="45"/>
      <c r="C12" s="46"/>
      <c r="D12" s="46"/>
      <c r="E12" s="46"/>
      <c r="F12" s="154"/>
      <c r="G12" s="159"/>
      <c r="H12" s="182"/>
      <c r="I12" s="183"/>
      <c r="J12" s="193"/>
      <c r="K12" s="192"/>
    </row>
    <row r="13" spans="1:11" ht="13.5" customHeight="1">
      <c r="A13" s="218" t="s">
        <v>27</v>
      </c>
      <c r="B13" s="219" t="s">
        <v>39</v>
      </c>
      <c r="C13" s="220" t="s">
        <v>13</v>
      </c>
      <c r="D13" s="221"/>
      <c r="E13" s="222"/>
      <c r="F13" s="223"/>
      <c r="G13" s="230">
        <f>G14+G19+G43+G48+G38</f>
        <v>8487.630000000001</v>
      </c>
      <c r="H13" s="224" t="e">
        <f>H14+H19+H43+H48+H38</f>
        <v>#REF!</v>
      </c>
      <c r="I13" s="224" t="e">
        <f>I14+I19+I43+I48+I38</f>
        <v>#REF!</v>
      </c>
      <c r="J13" s="230">
        <f>J14+J19+J43+J48+J38</f>
        <v>5607.67</v>
      </c>
      <c r="K13" s="224">
        <f aca="true" t="shared" si="0" ref="K13:K76">J13/G13*100</f>
        <v>66.06873768060105</v>
      </c>
    </row>
    <row r="14" spans="1:11" ht="48.75" customHeight="1">
      <c r="A14" s="88" t="s">
        <v>29</v>
      </c>
      <c r="B14" s="62" t="s">
        <v>39</v>
      </c>
      <c r="C14" s="89" t="s">
        <v>13</v>
      </c>
      <c r="D14" s="89" t="s">
        <v>14</v>
      </c>
      <c r="E14" s="34"/>
      <c r="F14" s="34"/>
      <c r="G14" s="138">
        <f>G15</f>
        <v>781.2</v>
      </c>
      <c r="H14" s="138">
        <f aca="true" t="shared" si="1" ref="H14:J17">H15</f>
        <v>1924.5</v>
      </c>
      <c r="I14" s="138">
        <f t="shared" si="1"/>
        <v>1943.8</v>
      </c>
      <c r="J14" s="138">
        <f t="shared" si="1"/>
        <v>715.8</v>
      </c>
      <c r="K14" s="132">
        <f t="shared" si="0"/>
        <v>91.62826420890936</v>
      </c>
    </row>
    <row r="15" spans="1:11" ht="49.5" customHeight="1">
      <c r="A15" s="55" t="s">
        <v>20</v>
      </c>
      <c r="B15" s="56" t="s">
        <v>39</v>
      </c>
      <c r="C15" s="57" t="s">
        <v>13</v>
      </c>
      <c r="D15" s="57" t="s">
        <v>14</v>
      </c>
      <c r="E15" s="57" t="s">
        <v>122</v>
      </c>
      <c r="F15" s="34"/>
      <c r="G15" s="133">
        <f>G16</f>
        <v>781.2</v>
      </c>
      <c r="H15" s="133">
        <f t="shared" si="1"/>
        <v>1924.5</v>
      </c>
      <c r="I15" s="133">
        <f t="shared" si="1"/>
        <v>1943.8</v>
      </c>
      <c r="J15" s="133">
        <f t="shared" si="1"/>
        <v>715.8</v>
      </c>
      <c r="K15" s="132">
        <f t="shared" si="0"/>
        <v>91.62826420890936</v>
      </c>
    </row>
    <row r="16" spans="1:11" ht="18.75" customHeight="1">
      <c r="A16" s="58" t="s">
        <v>76</v>
      </c>
      <c r="B16" s="56" t="s">
        <v>39</v>
      </c>
      <c r="C16" s="57" t="s">
        <v>13</v>
      </c>
      <c r="D16" s="57" t="s">
        <v>14</v>
      </c>
      <c r="E16" s="57" t="s">
        <v>106</v>
      </c>
      <c r="F16" s="59"/>
      <c r="G16" s="133">
        <f>G17</f>
        <v>781.2</v>
      </c>
      <c r="H16" s="133">
        <f t="shared" si="1"/>
        <v>1924.5</v>
      </c>
      <c r="I16" s="133">
        <f t="shared" si="1"/>
        <v>1943.8</v>
      </c>
      <c r="J16" s="133">
        <f t="shared" si="1"/>
        <v>715.8</v>
      </c>
      <c r="K16" s="132">
        <f t="shared" si="0"/>
        <v>91.62826420890936</v>
      </c>
    </row>
    <row r="17" spans="1:11" ht="87.75" customHeight="1">
      <c r="A17" s="55" t="s">
        <v>123</v>
      </c>
      <c r="B17" s="56" t="s">
        <v>39</v>
      </c>
      <c r="C17" s="57" t="s">
        <v>13</v>
      </c>
      <c r="D17" s="57" t="s">
        <v>14</v>
      </c>
      <c r="E17" s="57" t="s">
        <v>106</v>
      </c>
      <c r="F17" s="59" t="s">
        <v>108</v>
      </c>
      <c r="G17" s="133">
        <f>G18</f>
        <v>781.2</v>
      </c>
      <c r="H17" s="133">
        <f t="shared" si="1"/>
        <v>1924.5</v>
      </c>
      <c r="I17" s="133">
        <f t="shared" si="1"/>
        <v>1943.8</v>
      </c>
      <c r="J17" s="133">
        <f>J18</f>
        <v>715.8</v>
      </c>
      <c r="K17" s="132">
        <f t="shared" si="0"/>
        <v>91.62826420890936</v>
      </c>
    </row>
    <row r="18" spans="1:11" ht="44.25" customHeight="1">
      <c r="A18" s="55" t="s">
        <v>124</v>
      </c>
      <c r="B18" s="56" t="s">
        <v>39</v>
      </c>
      <c r="C18" s="57" t="s">
        <v>13</v>
      </c>
      <c r="D18" s="57" t="s">
        <v>14</v>
      </c>
      <c r="E18" s="57" t="s">
        <v>106</v>
      </c>
      <c r="F18" s="59" t="s">
        <v>94</v>
      </c>
      <c r="G18" s="133">
        <v>781.2</v>
      </c>
      <c r="H18" s="225">
        <v>1924.5</v>
      </c>
      <c r="I18" s="225">
        <f>1943.8</f>
        <v>1943.8</v>
      </c>
      <c r="J18" s="15">
        <v>715.8</v>
      </c>
      <c r="K18" s="132">
        <f t="shared" si="0"/>
        <v>91.62826420890936</v>
      </c>
    </row>
    <row r="19" spans="1:11" ht="64.5" customHeight="1">
      <c r="A19" s="88" t="s">
        <v>77</v>
      </c>
      <c r="B19" s="62" t="s">
        <v>39</v>
      </c>
      <c r="C19" s="89" t="s">
        <v>13</v>
      </c>
      <c r="D19" s="89" t="s">
        <v>26</v>
      </c>
      <c r="E19" s="34"/>
      <c r="F19" s="34"/>
      <c r="G19" s="138">
        <f>G20+G35</f>
        <v>7165.58</v>
      </c>
      <c r="H19" s="138">
        <f>H20+H35</f>
        <v>22990.7</v>
      </c>
      <c r="I19" s="138">
        <f>I20+I35</f>
        <v>31747.6</v>
      </c>
      <c r="J19" s="138">
        <f>J20+J35</f>
        <v>4529.4</v>
      </c>
      <c r="K19" s="132">
        <f t="shared" si="0"/>
        <v>63.21051471060263</v>
      </c>
    </row>
    <row r="20" spans="1:11" ht="63.75" customHeight="1">
      <c r="A20" s="55" t="s">
        <v>125</v>
      </c>
      <c r="B20" s="56" t="s">
        <v>39</v>
      </c>
      <c r="C20" s="57" t="s">
        <v>13</v>
      </c>
      <c r="D20" s="57" t="s">
        <v>26</v>
      </c>
      <c r="E20" s="34" t="s">
        <v>122</v>
      </c>
      <c r="F20" s="34"/>
      <c r="G20" s="133">
        <f>G21+G29+G32</f>
        <v>7092.18</v>
      </c>
      <c r="H20" s="133">
        <f>H21</f>
        <v>22990.7</v>
      </c>
      <c r="I20" s="133">
        <f>I21</f>
        <v>31747.6</v>
      </c>
      <c r="J20" s="133">
        <f>J21</f>
        <v>4456</v>
      </c>
      <c r="K20" s="132">
        <f t="shared" si="0"/>
        <v>62.829764613983286</v>
      </c>
    </row>
    <row r="21" spans="1:11" ht="18" customHeight="1">
      <c r="A21" s="58" t="s">
        <v>3</v>
      </c>
      <c r="B21" s="56" t="s">
        <v>39</v>
      </c>
      <c r="C21" s="57" t="s">
        <v>13</v>
      </c>
      <c r="D21" s="57" t="s">
        <v>26</v>
      </c>
      <c r="E21" s="34" t="s">
        <v>126</v>
      </c>
      <c r="F21" s="57"/>
      <c r="G21" s="133">
        <f>G24+G26+G28</f>
        <v>7062.18</v>
      </c>
      <c r="H21" s="133">
        <f>H24+H26+H28</f>
        <v>22990.7</v>
      </c>
      <c r="I21" s="133">
        <f>I24+I26+I28</f>
        <v>31747.6</v>
      </c>
      <c r="J21" s="133">
        <f>J24+J26+J28</f>
        <v>4456</v>
      </c>
      <c r="K21" s="132">
        <f t="shared" si="0"/>
        <v>63.09666420283821</v>
      </c>
    </row>
    <row r="22" spans="1:11" ht="28.5" customHeight="1">
      <c r="A22" s="58" t="s">
        <v>127</v>
      </c>
      <c r="B22" s="56" t="s">
        <v>39</v>
      </c>
      <c r="C22" s="57" t="s">
        <v>13</v>
      </c>
      <c r="D22" s="57" t="s">
        <v>26</v>
      </c>
      <c r="E22" s="34" t="s">
        <v>109</v>
      </c>
      <c r="F22" s="57"/>
      <c r="G22" s="133">
        <f>G23+G25</f>
        <v>7037.18</v>
      </c>
      <c r="H22" s="133">
        <f>H23+H25+H27</f>
        <v>22990.7</v>
      </c>
      <c r="I22" s="133">
        <f>I23+I25+I27</f>
        <v>31747.6</v>
      </c>
      <c r="J22" s="133">
        <f>J23+J25+J27</f>
        <v>4456</v>
      </c>
      <c r="K22" s="132">
        <f t="shared" si="0"/>
        <v>63.32081885073282</v>
      </c>
    </row>
    <row r="23" spans="1:11" ht="92.25" customHeight="1">
      <c r="A23" s="55" t="s">
        <v>128</v>
      </c>
      <c r="B23" s="56" t="s">
        <v>39</v>
      </c>
      <c r="C23" s="57" t="s">
        <v>13</v>
      </c>
      <c r="D23" s="57" t="s">
        <v>26</v>
      </c>
      <c r="E23" s="34" t="s">
        <v>109</v>
      </c>
      <c r="F23" s="57">
        <v>100</v>
      </c>
      <c r="G23" s="133">
        <f>G24</f>
        <v>5028.5</v>
      </c>
      <c r="H23" s="133">
        <f>H24</f>
        <v>16490.7</v>
      </c>
      <c r="I23" s="133">
        <f>I24</f>
        <v>19697.6</v>
      </c>
      <c r="J23" s="133">
        <f>J24</f>
        <v>3532.8</v>
      </c>
      <c r="K23" s="132">
        <f t="shared" si="0"/>
        <v>70.25554340260516</v>
      </c>
    </row>
    <row r="24" spans="1:11" ht="38.25" customHeight="1">
      <c r="A24" s="55" t="s">
        <v>124</v>
      </c>
      <c r="B24" s="56" t="s">
        <v>39</v>
      </c>
      <c r="C24" s="57" t="s">
        <v>13</v>
      </c>
      <c r="D24" s="57" t="s">
        <v>26</v>
      </c>
      <c r="E24" s="34" t="s">
        <v>109</v>
      </c>
      <c r="F24" s="57">
        <v>120</v>
      </c>
      <c r="G24" s="133">
        <v>5028.5</v>
      </c>
      <c r="H24" s="225">
        <v>16490.7</v>
      </c>
      <c r="I24" s="225">
        <f>19699.6-2</f>
        <v>19697.6</v>
      </c>
      <c r="J24" s="181">
        <v>3532.8</v>
      </c>
      <c r="K24" s="132">
        <f t="shared" si="0"/>
        <v>70.25554340260516</v>
      </c>
    </row>
    <row r="25" spans="1:11" ht="45.75" customHeight="1">
      <c r="A25" s="64" t="s">
        <v>129</v>
      </c>
      <c r="B25" s="56" t="s">
        <v>39</v>
      </c>
      <c r="C25" s="57" t="s">
        <v>13</v>
      </c>
      <c r="D25" s="57" t="s">
        <v>26</v>
      </c>
      <c r="E25" s="34" t="s">
        <v>109</v>
      </c>
      <c r="F25" s="57">
        <v>200</v>
      </c>
      <c r="G25" s="133">
        <f>G26</f>
        <v>2008.68</v>
      </c>
      <c r="H25" s="133">
        <f>H26</f>
        <v>6300</v>
      </c>
      <c r="I25" s="133">
        <f>I26</f>
        <v>11800</v>
      </c>
      <c r="J25" s="133">
        <f>J26</f>
        <v>912.2</v>
      </c>
      <c r="K25" s="132">
        <f t="shared" si="0"/>
        <v>45.412907979369535</v>
      </c>
    </row>
    <row r="26" spans="1:11" ht="44.25" customHeight="1">
      <c r="A26" s="64" t="s">
        <v>115</v>
      </c>
      <c r="B26" s="56" t="s">
        <v>39</v>
      </c>
      <c r="C26" s="57" t="s">
        <v>13</v>
      </c>
      <c r="D26" s="57" t="s">
        <v>26</v>
      </c>
      <c r="E26" s="34" t="s">
        <v>109</v>
      </c>
      <c r="F26" s="59" t="s">
        <v>120</v>
      </c>
      <c r="G26" s="133">
        <v>2008.68</v>
      </c>
      <c r="H26" s="225">
        <v>6300</v>
      </c>
      <c r="I26" s="225">
        <v>11800</v>
      </c>
      <c r="J26" s="181">
        <v>912.2</v>
      </c>
      <c r="K26" s="132">
        <f t="shared" si="0"/>
        <v>45.412907979369535</v>
      </c>
    </row>
    <row r="27" spans="1:11" ht="22.5" customHeight="1">
      <c r="A27" s="64" t="s">
        <v>130</v>
      </c>
      <c r="B27" s="56" t="s">
        <v>39</v>
      </c>
      <c r="C27" s="57" t="s">
        <v>13</v>
      </c>
      <c r="D27" s="57" t="s">
        <v>26</v>
      </c>
      <c r="E27" s="34" t="s">
        <v>109</v>
      </c>
      <c r="F27" s="59" t="s">
        <v>131</v>
      </c>
      <c r="G27" s="133">
        <f>G28</f>
        <v>25</v>
      </c>
      <c r="H27" s="133">
        <f>H28</f>
        <v>200</v>
      </c>
      <c r="I27" s="133">
        <f>I28</f>
        <v>250</v>
      </c>
      <c r="J27" s="133">
        <f>J28</f>
        <v>11</v>
      </c>
      <c r="K27" s="132">
        <f t="shared" si="0"/>
        <v>44</v>
      </c>
    </row>
    <row r="28" spans="1:11" ht="27.75" customHeight="1">
      <c r="A28" s="55" t="s">
        <v>119</v>
      </c>
      <c r="B28" s="56" t="s">
        <v>39</v>
      </c>
      <c r="C28" s="57" t="s">
        <v>13</v>
      </c>
      <c r="D28" s="57" t="s">
        <v>26</v>
      </c>
      <c r="E28" s="34" t="s">
        <v>109</v>
      </c>
      <c r="F28" s="59" t="s">
        <v>118</v>
      </c>
      <c r="G28" s="133">
        <v>25</v>
      </c>
      <c r="H28" s="225">
        <v>200</v>
      </c>
      <c r="I28" s="225">
        <v>250</v>
      </c>
      <c r="J28" s="133">
        <v>11</v>
      </c>
      <c r="K28" s="132">
        <f t="shared" si="0"/>
        <v>44</v>
      </c>
    </row>
    <row r="29" spans="1:11" ht="66" customHeight="1">
      <c r="A29" s="55" t="s">
        <v>288</v>
      </c>
      <c r="B29" s="56" t="s">
        <v>39</v>
      </c>
      <c r="C29" s="57" t="s">
        <v>13</v>
      </c>
      <c r="D29" s="57" t="s">
        <v>26</v>
      </c>
      <c r="E29" s="34" t="s">
        <v>289</v>
      </c>
      <c r="F29" s="59"/>
      <c r="G29" s="133">
        <f>G30</f>
        <v>30</v>
      </c>
      <c r="H29" s="225"/>
      <c r="I29" s="225"/>
      <c r="J29" s="133">
        <f aca="true" t="shared" si="2" ref="J29:J35">J30</f>
        <v>0</v>
      </c>
      <c r="K29" s="132">
        <f t="shared" si="0"/>
        <v>0</v>
      </c>
    </row>
    <row r="30" spans="1:11" ht="36" customHeight="1">
      <c r="A30" s="64" t="s">
        <v>129</v>
      </c>
      <c r="B30" s="56" t="s">
        <v>39</v>
      </c>
      <c r="C30" s="57" t="s">
        <v>13</v>
      </c>
      <c r="D30" s="57" t="s">
        <v>26</v>
      </c>
      <c r="E30" s="34" t="s">
        <v>289</v>
      </c>
      <c r="F30" s="59" t="s">
        <v>166</v>
      </c>
      <c r="G30" s="133">
        <f>G31</f>
        <v>30</v>
      </c>
      <c r="H30" s="225"/>
      <c r="I30" s="225"/>
      <c r="J30" s="133">
        <f t="shared" si="2"/>
        <v>0</v>
      </c>
      <c r="K30" s="132">
        <f t="shared" si="0"/>
        <v>0</v>
      </c>
    </row>
    <row r="31" spans="1:11" ht="36" customHeight="1">
      <c r="A31" s="64" t="s">
        <v>115</v>
      </c>
      <c r="B31" s="56" t="s">
        <v>39</v>
      </c>
      <c r="C31" s="57" t="s">
        <v>13</v>
      </c>
      <c r="D31" s="57" t="s">
        <v>26</v>
      </c>
      <c r="E31" s="34" t="s">
        <v>289</v>
      </c>
      <c r="F31" s="59" t="s">
        <v>120</v>
      </c>
      <c r="G31" s="133">
        <v>30</v>
      </c>
      <c r="H31" s="225"/>
      <c r="I31" s="225"/>
      <c r="J31" s="133">
        <f t="shared" si="2"/>
        <v>0</v>
      </c>
      <c r="K31" s="132">
        <f t="shared" si="0"/>
        <v>0</v>
      </c>
    </row>
    <row r="32" spans="1:11" ht="63" customHeight="1">
      <c r="A32" s="55" t="s">
        <v>290</v>
      </c>
      <c r="B32" s="56" t="s">
        <v>39</v>
      </c>
      <c r="C32" s="57" t="s">
        <v>13</v>
      </c>
      <c r="D32" s="57" t="s">
        <v>26</v>
      </c>
      <c r="E32" s="34" t="s">
        <v>291</v>
      </c>
      <c r="F32" s="59"/>
      <c r="G32" s="133">
        <f>G33</f>
        <v>0</v>
      </c>
      <c r="H32" s="225"/>
      <c r="I32" s="225"/>
      <c r="J32" s="133">
        <f t="shared" si="2"/>
        <v>0</v>
      </c>
      <c r="K32" s="132">
        <v>0</v>
      </c>
    </row>
    <row r="33" spans="1:11" ht="38.25" customHeight="1">
      <c r="A33" s="64" t="s">
        <v>129</v>
      </c>
      <c r="B33" s="56" t="s">
        <v>39</v>
      </c>
      <c r="C33" s="57" t="s">
        <v>13</v>
      </c>
      <c r="D33" s="57" t="s">
        <v>26</v>
      </c>
      <c r="E33" s="34" t="s">
        <v>291</v>
      </c>
      <c r="F33" s="59" t="s">
        <v>166</v>
      </c>
      <c r="G33" s="133">
        <f>G34</f>
        <v>0</v>
      </c>
      <c r="H33" s="225"/>
      <c r="I33" s="225"/>
      <c r="J33" s="133">
        <f t="shared" si="2"/>
        <v>0</v>
      </c>
      <c r="K33" s="132">
        <v>0</v>
      </c>
    </row>
    <row r="34" spans="1:11" ht="39.75" customHeight="1">
      <c r="A34" s="64" t="s">
        <v>115</v>
      </c>
      <c r="B34" s="56" t="s">
        <v>39</v>
      </c>
      <c r="C34" s="57" t="s">
        <v>13</v>
      </c>
      <c r="D34" s="57" t="s">
        <v>26</v>
      </c>
      <c r="E34" s="34" t="s">
        <v>291</v>
      </c>
      <c r="F34" s="59" t="s">
        <v>120</v>
      </c>
      <c r="G34" s="129">
        <v>0</v>
      </c>
      <c r="H34" s="133">
        <f>H36</f>
        <v>465</v>
      </c>
      <c r="I34" s="133">
        <f>I36</f>
        <v>500</v>
      </c>
      <c r="J34" s="133"/>
      <c r="K34" s="132">
        <v>0</v>
      </c>
    </row>
    <row r="35" spans="1:11" ht="79.5" customHeight="1">
      <c r="A35" s="55" t="s">
        <v>132</v>
      </c>
      <c r="B35" s="56" t="s">
        <v>39</v>
      </c>
      <c r="C35" s="57" t="s">
        <v>13</v>
      </c>
      <c r="D35" s="57" t="s">
        <v>26</v>
      </c>
      <c r="E35" s="57" t="s">
        <v>133</v>
      </c>
      <c r="F35" s="59"/>
      <c r="G35" s="133">
        <f>G36</f>
        <v>73.4</v>
      </c>
      <c r="H35" s="133"/>
      <c r="I35" s="133"/>
      <c r="J35" s="133">
        <f t="shared" si="2"/>
        <v>73.4</v>
      </c>
      <c r="K35" s="132">
        <f t="shared" si="0"/>
        <v>100</v>
      </c>
    </row>
    <row r="36" spans="1:11" ht="78.75" customHeight="1">
      <c r="A36" s="55" t="s">
        <v>134</v>
      </c>
      <c r="B36" s="56" t="s">
        <v>39</v>
      </c>
      <c r="C36" s="57" t="s">
        <v>13</v>
      </c>
      <c r="D36" s="57" t="s">
        <v>26</v>
      </c>
      <c r="E36" s="57" t="s">
        <v>135</v>
      </c>
      <c r="F36" s="59"/>
      <c r="G36" s="133">
        <f>G37</f>
        <v>73.4</v>
      </c>
      <c r="H36" s="133">
        <f>H37</f>
        <v>465</v>
      </c>
      <c r="I36" s="133">
        <f>I37</f>
        <v>500</v>
      </c>
      <c r="J36" s="133">
        <f>J37</f>
        <v>73.4</v>
      </c>
      <c r="K36" s="132">
        <f t="shared" si="0"/>
        <v>100</v>
      </c>
    </row>
    <row r="37" spans="1:11" ht="18.75" customHeight="1">
      <c r="A37" s="55" t="s">
        <v>80</v>
      </c>
      <c r="B37" s="56" t="s">
        <v>39</v>
      </c>
      <c r="C37" s="57" t="s">
        <v>13</v>
      </c>
      <c r="D37" s="57" t="s">
        <v>26</v>
      </c>
      <c r="E37" s="57" t="s">
        <v>135</v>
      </c>
      <c r="F37" s="37">
        <v>540</v>
      </c>
      <c r="G37" s="133">
        <v>73.4</v>
      </c>
      <c r="H37" s="225">
        <v>465</v>
      </c>
      <c r="I37" s="225">
        <v>500</v>
      </c>
      <c r="J37" s="15">
        <v>73.4</v>
      </c>
      <c r="K37" s="132">
        <f t="shared" si="0"/>
        <v>100</v>
      </c>
    </row>
    <row r="38" spans="1:11" ht="51" customHeight="1">
      <c r="A38" s="93" t="s">
        <v>121</v>
      </c>
      <c r="B38" s="62" t="s">
        <v>39</v>
      </c>
      <c r="C38" s="89" t="s">
        <v>13</v>
      </c>
      <c r="D38" s="89" t="s">
        <v>83</v>
      </c>
      <c r="E38" s="57"/>
      <c r="F38" s="37"/>
      <c r="G38" s="138">
        <f aca="true" t="shared" si="3" ref="G38:J39">G39</f>
        <v>115.2</v>
      </c>
      <c r="H38" s="138">
        <f t="shared" si="3"/>
        <v>500</v>
      </c>
      <c r="I38" s="138">
        <f t="shared" si="3"/>
        <v>540</v>
      </c>
      <c r="J38" s="138">
        <f t="shared" si="3"/>
        <v>115.2</v>
      </c>
      <c r="K38" s="132">
        <f t="shared" si="0"/>
        <v>100</v>
      </c>
    </row>
    <row r="39" spans="1:11" ht="41.25" customHeight="1">
      <c r="A39" s="55" t="s">
        <v>136</v>
      </c>
      <c r="B39" s="56" t="s">
        <v>39</v>
      </c>
      <c r="C39" s="57" t="s">
        <v>13</v>
      </c>
      <c r="D39" s="57" t="s">
        <v>83</v>
      </c>
      <c r="E39" s="57" t="s">
        <v>122</v>
      </c>
      <c r="F39" s="37"/>
      <c r="G39" s="138">
        <f t="shared" si="3"/>
        <v>115.2</v>
      </c>
      <c r="H39" s="138">
        <f t="shared" si="3"/>
        <v>500</v>
      </c>
      <c r="I39" s="138">
        <f t="shared" si="3"/>
        <v>540</v>
      </c>
      <c r="J39" s="138">
        <f t="shared" si="3"/>
        <v>115.2</v>
      </c>
      <c r="K39" s="132">
        <f t="shared" si="0"/>
        <v>100</v>
      </c>
    </row>
    <row r="40" spans="1:11" ht="75.75" customHeight="1">
      <c r="A40" s="55" t="s">
        <v>132</v>
      </c>
      <c r="B40" s="56" t="s">
        <v>39</v>
      </c>
      <c r="C40" s="57" t="s">
        <v>13</v>
      </c>
      <c r="D40" s="57" t="s">
        <v>83</v>
      </c>
      <c r="E40" s="57" t="s">
        <v>133</v>
      </c>
      <c r="F40" s="37"/>
      <c r="G40" s="133">
        <f>G42</f>
        <v>115.2</v>
      </c>
      <c r="H40" s="133">
        <f>H42</f>
        <v>500</v>
      </c>
      <c r="I40" s="133">
        <f>I42</f>
        <v>540</v>
      </c>
      <c r="J40" s="133">
        <f>J42</f>
        <v>115.2</v>
      </c>
      <c r="K40" s="132">
        <f t="shared" si="0"/>
        <v>100</v>
      </c>
    </row>
    <row r="41" spans="1:11" ht="78" customHeight="1">
      <c r="A41" s="55" t="s">
        <v>134</v>
      </c>
      <c r="B41" s="56" t="s">
        <v>39</v>
      </c>
      <c r="C41" s="57" t="s">
        <v>13</v>
      </c>
      <c r="D41" s="57" t="s">
        <v>83</v>
      </c>
      <c r="E41" s="57" t="s">
        <v>135</v>
      </c>
      <c r="F41" s="37"/>
      <c r="G41" s="133">
        <f>G42</f>
        <v>115.2</v>
      </c>
      <c r="H41" s="133">
        <f>H42</f>
        <v>500</v>
      </c>
      <c r="I41" s="133">
        <f>I42</f>
        <v>540</v>
      </c>
      <c r="J41" s="133">
        <f>J42</f>
        <v>115.2</v>
      </c>
      <c r="K41" s="132">
        <f t="shared" si="0"/>
        <v>100</v>
      </c>
    </row>
    <row r="42" spans="1:11" ht="16.5" customHeight="1">
      <c r="A42" s="55" t="s">
        <v>80</v>
      </c>
      <c r="B42" s="56" t="s">
        <v>39</v>
      </c>
      <c r="C42" s="57" t="s">
        <v>13</v>
      </c>
      <c r="D42" s="57" t="s">
        <v>83</v>
      </c>
      <c r="E42" s="57" t="s">
        <v>135</v>
      </c>
      <c r="F42" s="37">
        <v>540</v>
      </c>
      <c r="G42" s="133">
        <v>115.2</v>
      </c>
      <c r="H42" s="225">
        <v>500</v>
      </c>
      <c r="I42" s="225">
        <v>540</v>
      </c>
      <c r="J42" s="15">
        <v>115.2</v>
      </c>
      <c r="K42" s="132">
        <f t="shared" si="0"/>
        <v>100</v>
      </c>
    </row>
    <row r="43" spans="1:11" ht="15.75" customHeight="1">
      <c r="A43" s="93" t="s">
        <v>19</v>
      </c>
      <c r="B43" s="37" t="s">
        <v>39</v>
      </c>
      <c r="C43" s="37" t="s">
        <v>13</v>
      </c>
      <c r="D43" s="37">
        <v>11</v>
      </c>
      <c r="E43" s="37"/>
      <c r="F43" s="37"/>
      <c r="G43" s="138">
        <f>G44</f>
        <v>125</v>
      </c>
      <c r="H43" s="138">
        <f aca="true" t="shared" si="4" ref="H43:J46">H44</f>
        <v>500</v>
      </c>
      <c r="I43" s="138">
        <f t="shared" si="4"/>
        <v>500</v>
      </c>
      <c r="J43" s="138">
        <f t="shared" si="4"/>
        <v>0</v>
      </c>
      <c r="K43" s="132">
        <f t="shared" si="0"/>
        <v>0</v>
      </c>
    </row>
    <row r="44" spans="1:11" ht="16.5" customHeight="1">
      <c r="A44" s="55" t="s">
        <v>137</v>
      </c>
      <c r="B44" s="37" t="s">
        <v>39</v>
      </c>
      <c r="C44" s="37" t="s">
        <v>13</v>
      </c>
      <c r="D44" s="37">
        <v>11</v>
      </c>
      <c r="E44" s="37" t="s">
        <v>138</v>
      </c>
      <c r="F44" s="37"/>
      <c r="G44" s="138">
        <f>G45</f>
        <v>125</v>
      </c>
      <c r="H44" s="138">
        <f t="shared" si="4"/>
        <v>500</v>
      </c>
      <c r="I44" s="138">
        <f t="shared" si="4"/>
        <v>500</v>
      </c>
      <c r="J44" s="138">
        <f t="shared" si="4"/>
        <v>0</v>
      </c>
      <c r="K44" s="132">
        <f t="shared" si="0"/>
        <v>0</v>
      </c>
    </row>
    <row r="45" spans="1:11" ht="17.25" customHeight="1">
      <c r="A45" s="55" t="s">
        <v>7</v>
      </c>
      <c r="B45" s="37" t="s">
        <v>39</v>
      </c>
      <c r="C45" s="37" t="s">
        <v>13</v>
      </c>
      <c r="D45" s="37">
        <v>11</v>
      </c>
      <c r="E45" s="37" t="s">
        <v>139</v>
      </c>
      <c r="F45" s="37"/>
      <c r="G45" s="138">
        <f>G46</f>
        <v>125</v>
      </c>
      <c r="H45" s="138">
        <f t="shared" si="4"/>
        <v>500</v>
      </c>
      <c r="I45" s="138">
        <f t="shared" si="4"/>
        <v>500</v>
      </c>
      <c r="J45" s="138">
        <f t="shared" si="4"/>
        <v>0</v>
      </c>
      <c r="K45" s="132">
        <f t="shared" si="0"/>
        <v>0</v>
      </c>
    </row>
    <row r="46" spans="1:11" ht="31.5" customHeight="1">
      <c r="A46" s="55" t="s">
        <v>37</v>
      </c>
      <c r="B46" s="37" t="s">
        <v>39</v>
      </c>
      <c r="C46" s="37" t="s">
        <v>13</v>
      </c>
      <c r="D46" s="37">
        <v>11</v>
      </c>
      <c r="E46" s="37" t="s">
        <v>110</v>
      </c>
      <c r="F46" s="37"/>
      <c r="G46" s="133">
        <f>G47</f>
        <v>125</v>
      </c>
      <c r="H46" s="133">
        <f t="shared" si="4"/>
        <v>500</v>
      </c>
      <c r="I46" s="133">
        <f t="shared" si="4"/>
        <v>500</v>
      </c>
      <c r="J46" s="133">
        <f t="shared" si="4"/>
        <v>0</v>
      </c>
      <c r="K46" s="132">
        <f t="shared" si="0"/>
        <v>0</v>
      </c>
    </row>
    <row r="47" spans="1:11" ht="18.75" customHeight="1">
      <c r="A47" s="55" t="s">
        <v>101</v>
      </c>
      <c r="B47" s="37" t="s">
        <v>39</v>
      </c>
      <c r="C47" s="37" t="s">
        <v>13</v>
      </c>
      <c r="D47" s="37">
        <v>11</v>
      </c>
      <c r="E47" s="37" t="s">
        <v>110</v>
      </c>
      <c r="F47" s="37">
        <v>870</v>
      </c>
      <c r="G47" s="133">
        <v>125</v>
      </c>
      <c r="H47" s="225">
        <f>1000-500</f>
        <v>500</v>
      </c>
      <c r="I47" s="225">
        <f>1000-500</f>
        <v>500</v>
      </c>
      <c r="J47" s="15">
        <v>0</v>
      </c>
      <c r="K47" s="132">
        <f t="shared" si="0"/>
        <v>0</v>
      </c>
    </row>
    <row r="48" spans="1:11" ht="27.75" customHeight="1">
      <c r="A48" s="88" t="s">
        <v>4</v>
      </c>
      <c r="B48" s="56" t="s">
        <v>39</v>
      </c>
      <c r="C48" s="57" t="s">
        <v>13</v>
      </c>
      <c r="D48" s="57">
        <v>13</v>
      </c>
      <c r="E48" s="57"/>
      <c r="F48" s="57"/>
      <c r="G48" s="133">
        <f>G49+G51+G56+G61</f>
        <v>300.65</v>
      </c>
      <c r="H48" s="133" t="e">
        <f>H49+H51+H56+H61</f>
        <v>#REF!</v>
      </c>
      <c r="I48" s="133" t="e">
        <f>I49+I51+I56+I61</f>
        <v>#REF!</v>
      </c>
      <c r="J48" s="133">
        <f>J49+J51+J56+J61</f>
        <v>247.27</v>
      </c>
      <c r="K48" s="132">
        <f t="shared" si="0"/>
        <v>82.24513553966408</v>
      </c>
    </row>
    <row r="49" spans="1:11" ht="63.75" customHeight="1">
      <c r="A49" s="55" t="s">
        <v>82</v>
      </c>
      <c r="B49" s="56" t="s">
        <v>39</v>
      </c>
      <c r="C49" s="57" t="s">
        <v>13</v>
      </c>
      <c r="D49" s="57">
        <v>13</v>
      </c>
      <c r="E49" s="57" t="s">
        <v>135</v>
      </c>
      <c r="F49" s="57"/>
      <c r="G49" s="138">
        <f>G50</f>
        <v>0.65</v>
      </c>
      <c r="H49" s="138">
        <f>H50</f>
        <v>2.6</v>
      </c>
      <c r="I49" s="138">
        <f>I50</f>
        <v>2.6</v>
      </c>
      <c r="J49" s="138">
        <f>J50</f>
        <v>0.65</v>
      </c>
      <c r="K49" s="132">
        <f t="shared" si="0"/>
        <v>100</v>
      </c>
    </row>
    <row r="50" spans="1:11" ht="18" customHeight="1">
      <c r="A50" s="55" t="s">
        <v>80</v>
      </c>
      <c r="B50" s="56" t="s">
        <v>39</v>
      </c>
      <c r="C50" s="57" t="s">
        <v>13</v>
      </c>
      <c r="D50" s="57">
        <v>13</v>
      </c>
      <c r="E50" s="57" t="s">
        <v>135</v>
      </c>
      <c r="F50" s="37">
        <v>540</v>
      </c>
      <c r="G50" s="138">
        <v>0.65</v>
      </c>
      <c r="H50" s="188">
        <v>2.6</v>
      </c>
      <c r="I50" s="188">
        <v>2.6</v>
      </c>
      <c r="J50" s="15">
        <v>0.65</v>
      </c>
      <c r="K50" s="132">
        <f t="shared" si="0"/>
        <v>100</v>
      </c>
    </row>
    <row r="51" spans="1:11" ht="30" customHeight="1">
      <c r="A51" s="114" t="s">
        <v>168</v>
      </c>
      <c r="B51" s="56" t="s">
        <v>39</v>
      </c>
      <c r="C51" s="57" t="s">
        <v>13</v>
      </c>
      <c r="D51" s="57">
        <v>13</v>
      </c>
      <c r="E51" s="34" t="s">
        <v>112</v>
      </c>
      <c r="F51" s="37"/>
      <c r="G51" s="138">
        <f>G52</f>
        <v>0</v>
      </c>
      <c r="H51" s="138">
        <f aca="true" t="shared" si="5" ref="H51:J54">H52</f>
        <v>0</v>
      </c>
      <c r="I51" s="138">
        <f t="shared" si="5"/>
        <v>0</v>
      </c>
      <c r="J51" s="138">
        <f t="shared" si="5"/>
        <v>0</v>
      </c>
      <c r="K51" s="132">
        <v>0</v>
      </c>
    </row>
    <row r="52" spans="1:11" ht="42" customHeight="1">
      <c r="A52" s="116" t="s">
        <v>105</v>
      </c>
      <c r="B52" s="56" t="s">
        <v>39</v>
      </c>
      <c r="C52" s="57" t="s">
        <v>13</v>
      </c>
      <c r="D52" s="57">
        <v>13</v>
      </c>
      <c r="E52" s="34" t="s">
        <v>113</v>
      </c>
      <c r="F52" s="37"/>
      <c r="G52" s="138">
        <f>G53</f>
        <v>0</v>
      </c>
      <c r="H52" s="138">
        <f t="shared" si="5"/>
        <v>0</v>
      </c>
      <c r="I52" s="138">
        <f t="shared" si="5"/>
        <v>0</v>
      </c>
      <c r="J52" s="138">
        <f t="shared" si="5"/>
        <v>0</v>
      </c>
      <c r="K52" s="132">
        <v>0</v>
      </c>
    </row>
    <row r="53" spans="1:11" ht="40.5" customHeight="1">
      <c r="A53" s="113" t="s">
        <v>180</v>
      </c>
      <c r="B53" s="56" t="s">
        <v>39</v>
      </c>
      <c r="C53" s="57" t="s">
        <v>13</v>
      </c>
      <c r="D53" s="57">
        <v>13</v>
      </c>
      <c r="E53" s="34" t="s">
        <v>255</v>
      </c>
      <c r="F53" s="37"/>
      <c r="G53" s="138">
        <f>G54</f>
        <v>0</v>
      </c>
      <c r="H53" s="138">
        <f t="shared" si="5"/>
        <v>0</v>
      </c>
      <c r="I53" s="138">
        <f t="shared" si="5"/>
        <v>0</v>
      </c>
      <c r="J53" s="138">
        <f t="shared" si="5"/>
        <v>0</v>
      </c>
      <c r="K53" s="132">
        <v>0</v>
      </c>
    </row>
    <row r="54" spans="1:11" ht="24.75" customHeight="1">
      <c r="A54" s="55" t="s">
        <v>227</v>
      </c>
      <c r="B54" s="56" t="s">
        <v>39</v>
      </c>
      <c r="C54" s="57" t="s">
        <v>13</v>
      </c>
      <c r="D54" s="57">
        <v>13</v>
      </c>
      <c r="E54" s="34" t="s">
        <v>255</v>
      </c>
      <c r="F54" s="37">
        <v>200</v>
      </c>
      <c r="G54" s="138">
        <f>G55</f>
        <v>0</v>
      </c>
      <c r="H54" s="138">
        <f t="shared" si="5"/>
        <v>0</v>
      </c>
      <c r="I54" s="138">
        <f t="shared" si="5"/>
        <v>0</v>
      </c>
      <c r="J54" s="138">
        <f t="shared" si="5"/>
        <v>0</v>
      </c>
      <c r="K54" s="132">
        <v>0</v>
      </c>
    </row>
    <row r="55" spans="1:11" ht="39.75" customHeight="1">
      <c r="A55" s="64" t="s">
        <v>115</v>
      </c>
      <c r="B55" s="56" t="s">
        <v>39</v>
      </c>
      <c r="C55" s="57" t="s">
        <v>13</v>
      </c>
      <c r="D55" s="57">
        <v>13</v>
      </c>
      <c r="E55" s="34" t="s">
        <v>255</v>
      </c>
      <c r="F55" s="37">
        <v>240</v>
      </c>
      <c r="G55" s="138">
        <v>0</v>
      </c>
      <c r="H55" s="188"/>
      <c r="I55" s="188"/>
      <c r="J55" s="15">
        <v>0</v>
      </c>
      <c r="K55" s="132">
        <v>0</v>
      </c>
    </row>
    <row r="56" spans="1:11" ht="51" customHeight="1">
      <c r="A56" s="114" t="s">
        <v>167</v>
      </c>
      <c r="B56" s="56" t="s">
        <v>39</v>
      </c>
      <c r="C56" s="57" t="s">
        <v>13</v>
      </c>
      <c r="D56" s="57">
        <v>13</v>
      </c>
      <c r="E56" s="34" t="s">
        <v>159</v>
      </c>
      <c r="F56" s="37"/>
      <c r="G56" s="138">
        <f aca="true" t="shared" si="6" ref="G56:J59">G57</f>
        <v>0</v>
      </c>
      <c r="H56" s="138">
        <f t="shared" si="6"/>
        <v>500</v>
      </c>
      <c r="I56" s="138">
        <f t="shared" si="6"/>
        <v>500</v>
      </c>
      <c r="J56" s="138">
        <f t="shared" si="6"/>
        <v>0</v>
      </c>
      <c r="K56" s="132">
        <v>0</v>
      </c>
    </row>
    <row r="57" spans="1:11" ht="21" customHeight="1">
      <c r="A57" s="117" t="s">
        <v>164</v>
      </c>
      <c r="B57" s="56" t="s">
        <v>39</v>
      </c>
      <c r="C57" s="57" t="s">
        <v>13</v>
      </c>
      <c r="D57" s="57">
        <v>13</v>
      </c>
      <c r="E57" s="34" t="s">
        <v>165</v>
      </c>
      <c r="F57" s="37"/>
      <c r="G57" s="138">
        <f t="shared" si="6"/>
        <v>0</v>
      </c>
      <c r="H57" s="138">
        <f t="shared" si="6"/>
        <v>500</v>
      </c>
      <c r="I57" s="138">
        <f t="shared" si="6"/>
        <v>500</v>
      </c>
      <c r="J57" s="138">
        <f t="shared" si="6"/>
        <v>0</v>
      </c>
      <c r="K57" s="132">
        <v>0</v>
      </c>
    </row>
    <row r="58" spans="1:11" ht="28.5" customHeight="1">
      <c r="A58" s="113" t="s">
        <v>169</v>
      </c>
      <c r="B58" s="56" t="s">
        <v>39</v>
      </c>
      <c r="C58" s="57" t="s">
        <v>13</v>
      </c>
      <c r="D58" s="57">
        <v>13</v>
      </c>
      <c r="E58" s="34" t="s">
        <v>250</v>
      </c>
      <c r="F58" s="37"/>
      <c r="G58" s="138">
        <f t="shared" si="6"/>
        <v>0</v>
      </c>
      <c r="H58" s="138">
        <f t="shared" si="6"/>
        <v>500</v>
      </c>
      <c r="I58" s="138">
        <f t="shared" si="6"/>
        <v>500</v>
      </c>
      <c r="J58" s="138">
        <f t="shared" si="6"/>
        <v>0</v>
      </c>
      <c r="K58" s="132">
        <v>0</v>
      </c>
    </row>
    <row r="59" spans="1:11" ht="27" customHeight="1">
      <c r="A59" s="55" t="s">
        <v>227</v>
      </c>
      <c r="B59" s="56" t="s">
        <v>39</v>
      </c>
      <c r="C59" s="57" t="s">
        <v>13</v>
      </c>
      <c r="D59" s="57">
        <v>13</v>
      </c>
      <c r="E59" s="34" t="s">
        <v>256</v>
      </c>
      <c r="F59" s="37">
        <v>200</v>
      </c>
      <c r="G59" s="138">
        <f t="shared" si="6"/>
        <v>0</v>
      </c>
      <c r="H59" s="138">
        <f t="shared" si="6"/>
        <v>500</v>
      </c>
      <c r="I59" s="138">
        <f t="shared" si="6"/>
        <v>500</v>
      </c>
      <c r="J59" s="138">
        <f t="shared" si="6"/>
        <v>0</v>
      </c>
      <c r="K59" s="132">
        <v>0</v>
      </c>
    </row>
    <row r="60" spans="1:11" ht="40.5" customHeight="1">
      <c r="A60" s="64" t="s">
        <v>115</v>
      </c>
      <c r="B60" s="56" t="s">
        <v>39</v>
      </c>
      <c r="C60" s="57" t="s">
        <v>13</v>
      </c>
      <c r="D60" s="57">
        <v>13</v>
      </c>
      <c r="E60" s="34" t="s">
        <v>256</v>
      </c>
      <c r="F60" s="37">
        <v>240</v>
      </c>
      <c r="G60" s="138">
        <v>0</v>
      </c>
      <c r="H60" s="188">
        <v>500</v>
      </c>
      <c r="I60" s="188">
        <v>500</v>
      </c>
      <c r="J60" s="181">
        <v>0</v>
      </c>
      <c r="K60" s="132">
        <v>0</v>
      </c>
    </row>
    <row r="61" spans="1:11" ht="50.25" customHeight="1">
      <c r="A61" s="55" t="s">
        <v>225</v>
      </c>
      <c r="B61" s="56" t="s">
        <v>39</v>
      </c>
      <c r="C61" s="57" t="s">
        <v>13</v>
      </c>
      <c r="D61" s="57">
        <v>13</v>
      </c>
      <c r="E61" s="57" t="s">
        <v>228</v>
      </c>
      <c r="F61" s="37"/>
      <c r="G61" s="138">
        <f>G62</f>
        <v>300</v>
      </c>
      <c r="H61" s="138" t="e">
        <f>H62</f>
        <v>#REF!</v>
      </c>
      <c r="I61" s="138" t="e">
        <f>I62</f>
        <v>#REF!</v>
      </c>
      <c r="J61" s="138">
        <f>J62</f>
        <v>246.62</v>
      </c>
      <c r="K61" s="132">
        <f t="shared" si="0"/>
        <v>82.20666666666668</v>
      </c>
    </row>
    <row r="62" spans="1:11" ht="41.25" customHeight="1">
      <c r="A62" s="55" t="s">
        <v>226</v>
      </c>
      <c r="B62" s="56" t="s">
        <v>39</v>
      </c>
      <c r="C62" s="57" t="s">
        <v>13</v>
      </c>
      <c r="D62" s="57">
        <v>13</v>
      </c>
      <c r="E62" s="57" t="s">
        <v>228</v>
      </c>
      <c r="F62" s="37"/>
      <c r="G62" s="138">
        <f>G63</f>
        <v>300</v>
      </c>
      <c r="H62" s="138" t="e">
        <f>#REF!</f>
        <v>#REF!</v>
      </c>
      <c r="I62" s="138" t="e">
        <f>#REF!</f>
        <v>#REF!</v>
      </c>
      <c r="J62" s="138">
        <f>J63</f>
        <v>246.62</v>
      </c>
      <c r="K62" s="132">
        <f t="shared" si="0"/>
        <v>82.20666666666668</v>
      </c>
    </row>
    <row r="63" spans="1:11" ht="51.75" customHeight="1">
      <c r="A63" s="64" t="s">
        <v>311</v>
      </c>
      <c r="B63" s="56" t="s">
        <v>39</v>
      </c>
      <c r="C63" s="57" t="s">
        <v>13</v>
      </c>
      <c r="D63" s="57">
        <v>13</v>
      </c>
      <c r="E63" s="57" t="s">
        <v>310</v>
      </c>
      <c r="F63" s="37"/>
      <c r="G63" s="138">
        <f>G64</f>
        <v>300</v>
      </c>
      <c r="H63" s="188"/>
      <c r="I63" s="188"/>
      <c r="J63" s="181">
        <f>J64</f>
        <v>246.62</v>
      </c>
      <c r="K63" s="132">
        <f t="shared" si="0"/>
        <v>82.20666666666668</v>
      </c>
    </row>
    <row r="64" spans="1:11" ht="27" customHeight="1">
      <c r="A64" s="55" t="s">
        <v>227</v>
      </c>
      <c r="B64" s="56" t="s">
        <v>39</v>
      </c>
      <c r="C64" s="57" t="s">
        <v>13</v>
      </c>
      <c r="D64" s="57">
        <v>13</v>
      </c>
      <c r="E64" s="57" t="s">
        <v>310</v>
      </c>
      <c r="F64" s="37">
        <v>200</v>
      </c>
      <c r="G64" s="138">
        <f>G65</f>
        <v>300</v>
      </c>
      <c r="H64" s="188"/>
      <c r="I64" s="188"/>
      <c r="J64" s="181">
        <f>J65</f>
        <v>246.62</v>
      </c>
      <c r="K64" s="132">
        <f t="shared" si="0"/>
        <v>82.20666666666668</v>
      </c>
    </row>
    <row r="65" spans="1:11" ht="39.75" customHeight="1">
      <c r="A65" s="64" t="s">
        <v>115</v>
      </c>
      <c r="B65" s="56" t="s">
        <v>39</v>
      </c>
      <c r="C65" s="57" t="s">
        <v>13</v>
      </c>
      <c r="D65" s="57">
        <v>13</v>
      </c>
      <c r="E65" s="57" t="s">
        <v>310</v>
      </c>
      <c r="F65" s="37">
        <v>240</v>
      </c>
      <c r="G65" s="138">
        <v>300</v>
      </c>
      <c r="H65" s="188"/>
      <c r="I65" s="188"/>
      <c r="J65" s="181">
        <v>246.62</v>
      </c>
      <c r="K65" s="132">
        <f t="shared" si="0"/>
        <v>82.20666666666668</v>
      </c>
    </row>
    <row r="66" spans="1:11" ht="19.5" customHeight="1">
      <c r="A66" s="95" t="s">
        <v>21</v>
      </c>
      <c r="B66" s="62" t="s">
        <v>39</v>
      </c>
      <c r="C66" s="91" t="s">
        <v>14</v>
      </c>
      <c r="D66" s="226"/>
      <c r="E66" s="226"/>
      <c r="F66" s="226"/>
      <c r="G66" s="132">
        <f aca="true" t="shared" si="7" ref="G66:J67">G67</f>
        <v>62.25</v>
      </c>
      <c r="H66" s="132">
        <f t="shared" si="7"/>
        <v>270</v>
      </c>
      <c r="I66" s="132">
        <f t="shared" si="7"/>
        <v>273</v>
      </c>
      <c r="J66" s="132">
        <f t="shared" si="7"/>
        <v>0</v>
      </c>
      <c r="K66" s="132">
        <f t="shared" si="0"/>
        <v>0</v>
      </c>
    </row>
    <row r="67" spans="1:11" ht="26.25" customHeight="1">
      <c r="A67" s="58" t="s">
        <v>0</v>
      </c>
      <c r="B67" s="56" t="s">
        <v>39</v>
      </c>
      <c r="C67" s="57" t="s">
        <v>14</v>
      </c>
      <c r="D67" s="57" t="s">
        <v>24</v>
      </c>
      <c r="E67" s="57"/>
      <c r="F67" s="63"/>
      <c r="G67" s="133">
        <f t="shared" si="7"/>
        <v>62.25</v>
      </c>
      <c r="H67" s="133">
        <f t="shared" si="7"/>
        <v>270</v>
      </c>
      <c r="I67" s="133">
        <f t="shared" si="7"/>
        <v>273</v>
      </c>
      <c r="J67" s="133">
        <f t="shared" si="7"/>
        <v>0</v>
      </c>
      <c r="K67" s="132">
        <f t="shared" si="0"/>
        <v>0</v>
      </c>
    </row>
    <row r="68" spans="1:11" ht="42" customHeight="1">
      <c r="A68" s="58" t="s">
        <v>136</v>
      </c>
      <c r="B68" s="56" t="s">
        <v>39</v>
      </c>
      <c r="C68" s="57" t="s">
        <v>14</v>
      </c>
      <c r="D68" s="57" t="s">
        <v>24</v>
      </c>
      <c r="E68" s="87" t="s">
        <v>122</v>
      </c>
      <c r="F68" s="63"/>
      <c r="G68" s="133">
        <f>G70</f>
        <v>62.25</v>
      </c>
      <c r="H68" s="133">
        <f>H70</f>
        <v>270</v>
      </c>
      <c r="I68" s="133">
        <f>I70</f>
        <v>273</v>
      </c>
      <c r="J68" s="133">
        <f>J70</f>
        <v>0</v>
      </c>
      <c r="K68" s="132">
        <f t="shared" si="0"/>
        <v>0</v>
      </c>
    </row>
    <row r="69" spans="1:11" ht="54" customHeight="1">
      <c r="A69" s="58" t="s">
        <v>144</v>
      </c>
      <c r="B69" s="56" t="s">
        <v>39</v>
      </c>
      <c r="C69" s="57" t="s">
        <v>14</v>
      </c>
      <c r="D69" s="57" t="s">
        <v>24</v>
      </c>
      <c r="E69" s="87" t="s">
        <v>145</v>
      </c>
      <c r="F69" s="63"/>
      <c r="G69" s="133">
        <f aca="true" t="shared" si="8" ref="G69:J70">G70</f>
        <v>62.25</v>
      </c>
      <c r="H69" s="133">
        <f t="shared" si="8"/>
        <v>270</v>
      </c>
      <c r="I69" s="133">
        <f t="shared" si="8"/>
        <v>273</v>
      </c>
      <c r="J69" s="133">
        <f t="shared" si="8"/>
        <v>0</v>
      </c>
      <c r="K69" s="132">
        <f t="shared" si="0"/>
        <v>0</v>
      </c>
    </row>
    <row r="70" spans="1:11" ht="50.25" customHeight="1">
      <c r="A70" s="64" t="s">
        <v>30</v>
      </c>
      <c r="B70" s="56" t="s">
        <v>39</v>
      </c>
      <c r="C70" s="57" t="s">
        <v>14</v>
      </c>
      <c r="D70" s="57" t="s">
        <v>24</v>
      </c>
      <c r="E70" s="87" t="s">
        <v>107</v>
      </c>
      <c r="F70" s="59" t="s">
        <v>108</v>
      </c>
      <c r="G70" s="133">
        <f t="shared" si="8"/>
        <v>62.25</v>
      </c>
      <c r="H70" s="133">
        <f t="shared" si="8"/>
        <v>270</v>
      </c>
      <c r="I70" s="133">
        <f t="shared" si="8"/>
        <v>273</v>
      </c>
      <c r="J70" s="133">
        <f t="shared" si="8"/>
        <v>0</v>
      </c>
      <c r="K70" s="132">
        <f t="shared" si="0"/>
        <v>0</v>
      </c>
    </row>
    <row r="71" spans="1:11" ht="34.5" customHeight="1">
      <c r="A71" s="64" t="s">
        <v>146</v>
      </c>
      <c r="B71" s="56" t="s">
        <v>39</v>
      </c>
      <c r="C71" s="57" t="s">
        <v>14</v>
      </c>
      <c r="D71" s="57" t="s">
        <v>24</v>
      </c>
      <c r="E71" s="87" t="s">
        <v>107</v>
      </c>
      <c r="F71" s="59" t="s">
        <v>94</v>
      </c>
      <c r="G71" s="133">
        <v>62.25</v>
      </c>
      <c r="H71" s="225">
        <v>270</v>
      </c>
      <c r="I71" s="225">
        <v>273</v>
      </c>
      <c r="J71" s="181">
        <v>0</v>
      </c>
      <c r="K71" s="132">
        <f t="shared" si="0"/>
        <v>0</v>
      </c>
    </row>
    <row r="72" spans="1:11" ht="35.25" customHeight="1">
      <c r="A72" s="95" t="s">
        <v>22</v>
      </c>
      <c r="B72" s="62" t="s">
        <v>39</v>
      </c>
      <c r="C72" s="89" t="s">
        <v>24</v>
      </c>
      <c r="D72" s="89"/>
      <c r="E72" s="90"/>
      <c r="F72" s="89"/>
      <c r="G72" s="231">
        <f>G73+G84</f>
        <v>400</v>
      </c>
      <c r="H72" s="132">
        <f>H73+H84</f>
        <v>2280</v>
      </c>
      <c r="I72" s="132">
        <f>I73+I84</f>
        <v>1880</v>
      </c>
      <c r="J72" s="231">
        <f>J73+J84</f>
        <v>74.6</v>
      </c>
      <c r="K72" s="132">
        <f t="shared" si="0"/>
        <v>18.65</v>
      </c>
    </row>
    <row r="73" spans="1:11" ht="47.25" customHeight="1">
      <c r="A73" s="64" t="s">
        <v>111</v>
      </c>
      <c r="B73" s="56" t="s">
        <v>39</v>
      </c>
      <c r="C73" s="57" t="s">
        <v>24</v>
      </c>
      <c r="D73" s="57" t="s">
        <v>10</v>
      </c>
      <c r="E73" s="34"/>
      <c r="F73" s="34"/>
      <c r="G73" s="133">
        <f aca="true" t="shared" si="9" ref="G73:J76">G74</f>
        <v>300</v>
      </c>
      <c r="H73" s="133">
        <f t="shared" si="9"/>
        <v>1480</v>
      </c>
      <c r="I73" s="133">
        <f t="shared" si="9"/>
        <v>880</v>
      </c>
      <c r="J73" s="133">
        <f t="shared" si="9"/>
        <v>14.1</v>
      </c>
      <c r="K73" s="132">
        <f t="shared" si="0"/>
        <v>4.7</v>
      </c>
    </row>
    <row r="74" spans="1:11" ht="78" customHeight="1">
      <c r="A74" s="64" t="s">
        <v>218</v>
      </c>
      <c r="B74" s="56" t="s">
        <v>39</v>
      </c>
      <c r="C74" s="57" t="s">
        <v>24</v>
      </c>
      <c r="D74" s="57" t="s">
        <v>10</v>
      </c>
      <c r="E74" s="34" t="s">
        <v>112</v>
      </c>
      <c r="F74" s="57"/>
      <c r="G74" s="133">
        <f t="shared" si="9"/>
        <v>300</v>
      </c>
      <c r="H74" s="133">
        <f t="shared" si="9"/>
        <v>1480</v>
      </c>
      <c r="I74" s="133">
        <f t="shared" si="9"/>
        <v>880</v>
      </c>
      <c r="J74" s="133">
        <f t="shared" si="9"/>
        <v>14.1</v>
      </c>
      <c r="K74" s="132">
        <f t="shared" si="0"/>
        <v>4.7</v>
      </c>
    </row>
    <row r="75" spans="1:11" ht="38.25" customHeight="1">
      <c r="A75" s="64" t="s">
        <v>105</v>
      </c>
      <c r="B75" s="56" t="s">
        <v>39</v>
      </c>
      <c r="C75" s="57" t="s">
        <v>24</v>
      </c>
      <c r="D75" s="57" t="s">
        <v>10</v>
      </c>
      <c r="E75" s="34" t="s">
        <v>113</v>
      </c>
      <c r="F75" s="57"/>
      <c r="G75" s="133">
        <f t="shared" si="9"/>
        <v>300</v>
      </c>
      <c r="H75" s="133">
        <f t="shared" si="9"/>
        <v>1480</v>
      </c>
      <c r="I75" s="133">
        <f t="shared" si="9"/>
        <v>880</v>
      </c>
      <c r="J75" s="133">
        <f t="shared" si="9"/>
        <v>14.1</v>
      </c>
      <c r="K75" s="132">
        <f t="shared" si="0"/>
        <v>4.7</v>
      </c>
    </row>
    <row r="76" spans="1:11" ht="16.5" customHeight="1">
      <c r="A76" s="64" t="s">
        <v>141</v>
      </c>
      <c r="B76" s="56" t="s">
        <v>39</v>
      </c>
      <c r="C76" s="57" t="s">
        <v>24</v>
      </c>
      <c r="D76" s="57" t="s">
        <v>10</v>
      </c>
      <c r="E76" s="34" t="s">
        <v>113</v>
      </c>
      <c r="F76" s="57"/>
      <c r="G76" s="133">
        <f t="shared" si="9"/>
        <v>300</v>
      </c>
      <c r="H76" s="133">
        <f t="shared" si="9"/>
        <v>1480</v>
      </c>
      <c r="I76" s="133">
        <f t="shared" si="9"/>
        <v>880</v>
      </c>
      <c r="J76" s="133">
        <f t="shared" si="9"/>
        <v>14.1</v>
      </c>
      <c r="K76" s="132">
        <f t="shared" si="0"/>
        <v>4.7</v>
      </c>
    </row>
    <row r="77" spans="1:11" ht="43.5" customHeight="1">
      <c r="A77" s="64" t="s">
        <v>142</v>
      </c>
      <c r="B77" s="56" t="s">
        <v>39</v>
      </c>
      <c r="C77" s="57" t="s">
        <v>24</v>
      </c>
      <c r="D77" s="57" t="s">
        <v>10</v>
      </c>
      <c r="E77" s="34" t="s">
        <v>260</v>
      </c>
      <c r="F77" s="57"/>
      <c r="G77" s="133">
        <f>G78+G81</f>
        <v>300</v>
      </c>
      <c r="H77" s="133">
        <f>H78+H81</f>
        <v>1480</v>
      </c>
      <c r="I77" s="133">
        <f>I78+I81</f>
        <v>880</v>
      </c>
      <c r="J77" s="133">
        <f>J78+J81</f>
        <v>14.1</v>
      </c>
      <c r="K77" s="132">
        <f aca="true" t="shared" si="10" ref="K77:K137">J77/G77*100</f>
        <v>4.7</v>
      </c>
    </row>
    <row r="78" spans="1:11" ht="78" customHeight="1">
      <c r="A78" s="64" t="s">
        <v>114</v>
      </c>
      <c r="B78" s="56" t="s">
        <v>39</v>
      </c>
      <c r="C78" s="57" t="s">
        <v>24</v>
      </c>
      <c r="D78" s="57" t="s">
        <v>10</v>
      </c>
      <c r="E78" s="34" t="s">
        <v>259</v>
      </c>
      <c r="F78" s="57"/>
      <c r="G78" s="133">
        <f aca="true" t="shared" si="11" ref="G78:J79">G79</f>
        <v>100</v>
      </c>
      <c r="H78" s="133">
        <f t="shared" si="11"/>
        <v>350</v>
      </c>
      <c r="I78" s="133">
        <f t="shared" si="11"/>
        <v>350</v>
      </c>
      <c r="J78" s="133">
        <f t="shared" si="11"/>
        <v>0</v>
      </c>
      <c r="K78" s="132">
        <f t="shared" si="10"/>
        <v>0</v>
      </c>
    </row>
    <row r="79" spans="1:11" ht="41.25" customHeight="1">
      <c r="A79" s="64" t="s">
        <v>129</v>
      </c>
      <c r="B79" s="56" t="s">
        <v>39</v>
      </c>
      <c r="C79" s="57" t="s">
        <v>24</v>
      </c>
      <c r="D79" s="57" t="s">
        <v>10</v>
      </c>
      <c r="E79" s="34" t="s">
        <v>259</v>
      </c>
      <c r="F79" s="57">
        <v>200</v>
      </c>
      <c r="G79" s="133">
        <f t="shared" si="11"/>
        <v>100</v>
      </c>
      <c r="H79" s="133">
        <f t="shared" si="11"/>
        <v>350</v>
      </c>
      <c r="I79" s="133">
        <f t="shared" si="11"/>
        <v>350</v>
      </c>
      <c r="J79" s="133">
        <f t="shared" si="11"/>
        <v>0</v>
      </c>
      <c r="K79" s="132">
        <f t="shared" si="10"/>
        <v>0</v>
      </c>
    </row>
    <row r="80" spans="1:11" ht="45.75" customHeight="1">
      <c r="A80" s="64" t="s">
        <v>115</v>
      </c>
      <c r="B80" s="56" t="s">
        <v>39</v>
      </c>
      <c r="C80" s="57" t="s">
        <v>24</v>
      </c>
      <c r="D80" s="57" t="s">
        <v>10</v>
      </c>
      <c r="E80" s="34" t="s">
        <v>259</v>
      </c>
      <c r="F80" s="57">
        <v>240</v>
      </c>
      <c r="G80" s="133">
        <v>100</v>
      </c>
      <c r="H80" s="225">
        <f>250+100</f>
        <v>350</v>
      </c>
      <c r="I80" s="225">
        <f>250+100</f>
        <v>350</v>
      </c>
      <c r="J80" s="15">
        <v>0</v>
      </c>
      <c r="K80" s="132">
        <f t="shared" si="10"/>
        <v>0</v>
      </c>
    </row>
    <row r="81" spans="1:11" ht="32.25" customHeight="1">
      <c r="A81" s="64" t="s">
        <v>116</v>
      </c>
      <c r="B81" s="56" t="s">
        <v>39</v>
      </c>
      <c r="C81" s="57" t="s">
        <v>24</v>
      </c>
      <c r="D81" s="57" t="s">
        <v>10</v>
      </c>
      <c r="E81" s="34" t="s">
        <v>258</v>
      </c>
      <c r="F81" s="57"/>
      <c r="G81" s="133">
        <f aca="true" t="shared" si="12" ref="G81:J82">G82</f>
        <v>200</v>
      </c>
      <c r="H81" s="133">
        <f t="shared" si="12"/>
        <v>1130</v>
      </c>
      <c r="I81" s="133">
        <f t="shared" si="12"/>
        <v>530</v>
      </c>
      <c r="J81" s="133">
        <f t="shared" si="12"/>
        <v>14.1</v>
      </c>
      <c r="K81" s="132">
        <f t="shared" si="10"/>
        <v>7.049999999999999</v>
      </c>
    </row>
    <row r="82" spans="1:11" ht="45" customHeight="1">
      <c r="A82" s="64" t="s">
        <v>129</v>
      </c>
      <c r="B82" s="56" t="s">
        <v>39</v>
      </c>
      <c r="C82" s="57" t="s">
        <v>24</v>
      </c>
      <c r="D82" s="57" t="s">
        <v>10</v>
      </c>
      <c r="E82" s="34" t="s">
        <v>258</v>
      </c>
      <c r="F82" s="57">
        <v>200</v>
      </c>
      <c r="G82" s="133">
        <f t="shared" si="12"/>
        <v>200</v>
      </c>
      <c r="H82" s="133">
        <f t="shared" si="12"/>
        <v>1130</v>
      </c>
      <c r="I82" s="133">
        <f t="shared" si="12"/>
        <v>530</v>
      </c>
      <c r="J82" s="133">
        <f t="shared" si="12"/>
        <v>14.1</v>
      </c>
      <c r="K82" s="132">
        <f t="shared" si="10"/>
        <v>7.049999999999999</v>
      </c>
    </row>
    <row r="83" spans="1:11" ht="40.5" customHeight="1">
      <c r="A83" s="64" t="s">
        <v>115</v>
      </c>
      <c r="B83" s="56" t="s">
        <v>39</v>
      </c>
      <c r="C83" s="57" t="s">
        <v>24</v>
      </c>
      <c r="D83" s="57" t="s">
        <v>10</v>
      </c>
      <c r="E83" s="34" t="s">
        <v>258</v>
      </c>
      <c r="F83" s="57">
        <v>240</v>
      </c>
      <c r="G83" s="133">
        <v>200</v>
      </c>
      <c r="H83" s="15">
        <f>300+80+750</f>
        <v>1130</v>
      </c>
      <c r="I83" s="15">
        <f>80+100+350</f>
        <v>530</v>
      </c>
      <c r="J83" s="15">
        <v>14.1</v>
      </c>
      <c r="K83" s="132">
        <f t="shared" si="10"/>
        <v>7.049999999999999</v>
      </c>
    </row>
    <row r="84" spans="1:11" ht="48.75" customHeight="1">
      <c r="A84" s="93" t="s">
        <v>34</v>
      </c>
      <c r="B84" s="62" t="s">
        <v>39</v>
      </c>
      <c r="C84" s="91" t="s">
        <v>24</v>
      </c>
      <c r="D84" s="91" t="s">
        <v>38</v>
      </c>
      <c r="E84" s="34"/>
      <c r="F84" s="57"/>
      <c r="G84" s="133">
        <f aca="true" t="shared" si="13" ref="G84:J90">G85</f>
        <v>100</v>
      </c>
      <c r="H84" s="133">
        <f t="shared" si="13"/>
        <v>800</v>
      </c>
      <c r="I84" s="133">
        <f t="shared" si="13"/>
        <v>1000</v>
      </c>
      <c r="J84" s="133">
        <f t="shared" si="13"/>
        <v>60.5</v>
      </c>
      <c r="K84" s="132">
        <f t="shared" si="10"/>
        <v>60.5</v>
      </c>
    </row>
    <row r="85" spans="1:11" ht="87" customHeight="1">
      <c r="A85" s="64" t="s">
        <v>140</v>
      </c>
      <c r="B85" s="56" t="s">
        <v>39</v>
      </c>
      <c r="C85" s="59" t="s">
        <v>24</v>
      </c>
      <c r="D85" s="59" t="s">
        <v>38</v>
      </c>
      <c r="E85" s="34" t="s">
        <v>112</v>
      </c>
      <c r="F85" s="57"/>
      <c r="G85" s="133">
        <f t="shared" si="13"/>
        <v>100</v>
      </c>
      <c r="H85" s="133">
        <f t="shared" si="13"/>
        <v>800</v>
      </c>
      <c r="I85" s="133">
        <f t="shared" si="13"/>
        <v>1000</v>
      </c>
      <c r="J85" s="133">
        <f t="shared" si="13"/>
        <v>60.5</v>
      </c>
      <c r="K85" s="132">
        <f t="shared" si="10"/>
        <v>60.5</v>
      </c>
    </row>
    <row r="86" spans="1:11" ht="40.5" customHeight="1">
      <c r="A86" s="64" t="s">
        <v>105</v>
      </c>
      <c r="B86" s="56" t="s">
        <v>39</v>
      </c>
      <c r="C86" s="59" t="s">
        <v>24</v>
      </c>
      <c r="D86" s="59" t="s">
        <v>38</v>
      </c>
      <c r="E86" s="34" t="s">
        <v>113</v>
      </c>
      <c r="F86" s="57"/>
      <c r="G86" s="133">
        <f t="shared" si="13"/>
        <v>100</v>
      </c>
      <c r="H86" s="133">
        <f t="shared" si="13"/>
        <v>800</v>
      </c>
      <c r="I86" s="133">
        <f t="shared" si="13"/>
        <v>1000</v>
      </c>
      <c r="J86" s="133">
        <f t="shared" si="13"/>
        <v>60.5</v>
      </c>
      <c r="K86" s="132">
        <f t="shared" si="10"/>
        <v>60.5</v>
      </c>
    </row>
    <row r="87" spans="1:11" ht="15.75" customHeight="1">
      <c r="A87" s="64" t="s">
        <v>141</v>
      </c>
      <c r="B87" s="56" t="s">
        <v>39</v>
      </c>
      <c r="C87" s="59" t="s">
        <v>24</v>
      </c>
      <c r="D87" s="59" t="s">
        <v>38</v>
      </c>
      <c r="E87" s="34" t="s">
        <v>113</v>
      </c>
      <c r="F87" s="57"/>
      <c r="G87" s="133">
        <f t="shared" si="13"/>
        <v>100</v>
      </c>
      <c r="H87" s="133">
        <f t="shared" si="13"/>
        <v>800</v>
      </c>
      <c r="I87" s="133">
        <f t="shared" si="13"/>
        <v>1000</v>
      </c>
      <c r="J87" s="133">
        <f t="shared" si="13"/>
        <v>60.5</v>
      </c>
      <c r="K87" s="132">
        <f t="shared" si="10"/>
        <v>60.5</v>
      </c>
    </row>
    <row r="88" spans="1:11" ht="25.5" customHeight="1">
      <c r="A88" s="64" t="s">
        <v>143</v>
      </c>
      <c r="B88" s="56" t="s">
        <v>39</v>
      </c>
      <c r="C88" s="59" t="s">
        <v>24</v>
      </c>
      <c r="D88" s="59" t="s">
        <v>38</v>
      </c>
      <c r="E88" s="34" t="s">
        <v>260</v>
      </c>
      <c r="F88" s="57"/>
      <c r="G88" s="133">
        <f t="shared" si="13"/>
        <v>100</v>
      </c>
      <c r="H88" s="133">
        <f t="shared" si="13"/>
        <v>800</v>
      </c>
      <c r="I88" s="133">
        <f t="shared" si="13"/>
        <v>1000</v>
      </c>
      <c r="J88" s="133">
        <f t="shared" si="13"/>
        <v>60.5</v>
      </c>
      <c r="K88" s="132">
        <f t="shared" si="10"/>
        <v>60.5</v>
      </c>
    </row>
    <row r="89" spans="1:11" ht="31.5" customHeight="1">
      <c r="A89" s="64" t="s">
        <v>117</v>
      </c>
      <c r="B89" s="56" t="s">
        <v>39</v>
      </c>
      <c r="C89" s="59" t="s">
        <v>24</v>
      </c>
      <c r="D89" s="59" t="s">
        <v>38</v>
      </c>
      <c r="E89" s="34" t="s">
        <v>261</v>
      </c>
      <c r="F89" s="57"/>
      <c r="G89" s="133">
        <f t="shared" si="13"/>
        <v>100</v>
      </c>
      <c r="H89" s="133">
        <f t="shared" si="13"/>
        <v>800</v>
      </c>
      <c r="I89" s="133">
        <f t="shared" si="13"/>
        <v>1000</v>
      </c>
      <c r="J89" s="133">
        <f t="shared" si="13"/>
        <v>60.5</v>
      </c>
      <c r="K89" s="132">
        <f t="shared" si="10"/>
        <v>60.5</v>
      </c>
    </row>
    <row r="90" spans="1:11" ht="42.75" customHeight="1">
      <c r="A90" s="64" t="s">
        <v>129</v>
      </c>
      <c r="B90" s="56" t="s">
        <v>39</v>
      </c>
      <c r="C90" s="59" t="s">
        <v>24</v>
      </c>
      <c r="D90" s="59" t="s">
        <v>38</v>
      </c>
      <c r="E90" s="34" t="s">
        <v>261</v>
      </c>
      <c r="F90" s="57">
        <v>200</v>
      </c>
      <c r="G90" s="133">
        <f t="shared" si="13"/>
        <v>100</v>
      </c>
      <c r="H90" s="133">
        <f t="shared" si="13"/>
        <v>800</v>
      </c>
      <c r="I90" s="133">
        <f t="shared" si="13"/>
        <v>1000</v>
      </c>
      <c r="J90" s="133">
        <f t="shared" si="13"/>
        <v>60.5</v>
      </c>
      <c r="K90" s="132">
        <f t="shared" si="10"/>
        <v>60.5</v>
      </c>
    </row>
    <row r="91" spans="1:11" ht="39.75" customHeight="1">
      <c r="A91" s="64" t="s">
        <v>115</v>
      </c>
      <c r="B91" s="56" t="s">
        <v>39</v>
      </c>
      <c r="C91" s="59" t="s">
        <v>24</v>
      </c>
      <c r="D91" s="59" t="s">
        <v>38</v>
      </c>
      <c r="E91" s="34" t="s">
        <v>261</v>
      </c>
      <c r="F91" s="57">
        <v>240</v>
      </c>
      <c r="G91" s="133">
        <v>100</v>
      </c>
      <c r="H91" s="129">
        <v>800</v>
      </c>
      <c r="I91" s="129">
        <v>1000</v>
      </c>
      <c r="J91" s="15">
        <v>60.5</v>
      </c>
      <c r="K91" s="132">
        <f t="shared" si="10"/>
        <v>60.5</v>
      </c>
    </row>
    <row r="92" spans="1:11" ht="18" customHeight="1">
      <c r="A92" s="95" t="s">
        <v>35</v>
      </c>
      <c r="B92" s="62" t="s">
        <v>39</v>
      </c>
      <c r="C92" s="89" t="s">
        <v>26</v>
      </c>
      <c r="D92" s="89"/>
      <c r="E92" s="90"/>
      <c r="F92" s="90"/>
      <c r="G92" s="231">
        <f>G93+G97+G110</f>
        <v>2040</v>
      </c>
      <c r="H92" s="132" t="e">
        <f>H93+H97+H110</f>
        <v>#REF!</v>
      </c>
      <c r="I92" s="132" t="e">
        <f>I93+I97+I110</f>
        <v>#REF!</v>
      </c>
      <c r="J92" s="231">
        <f>J93+J97+J110</f>
        <v>1126</v>
      </c>
      <c r="K92" s="132">
        <f t="shared" si="10"/>
        <v>55.196078431372555</v>
      </c>
    </row>
    <row r="93" spans="1:11" ht="19.5" customHeight="1">
      <c r="A93" s="55" t="s">
        <v>6</v>
      </c>
      <c r="B93" s="56" t="s">
        <v>39</v>
      </c>
      <c r="C93" s="57" t="s">
        <v>26</v>
      </c>
      <c r="D93" s="37" t="s">
        <v>1</v>
      </c>
      <c r="E93" s="34"/>
      <c r="F93" s="59"/>
      <c r="G93" s="133">
        <f aca="true" t="shared" si="14" ref="G93:J95">G94</f>
        <v>50</v>
      </c>
      <c r="H93" s="133">
        <f t="shared" si="14"/>
        <v>250</v>
      </c>
      <c r="I93" s="133">
        <f t="shared" si="14"/>
        <v>300</v>
      </c>
      <c r="J93" s="133">
        <f t="shared" si="14"/>
        <v>18.3</v>
      </c>
      <c r="K93" s="132">
        <f t="shared" si="10"/>
        <v>36.6</v>
      </c>
    </row>
    <row r="94" spans="1:11" ht="17.25" customHeight="1">
      <c r="A94" s="55" t="s">
        <v>231</v>
      </c>
      <c r="B94" s="56" t="s">
        <v>39</v>
      </c>
      <c r="C94" s="57" t="s">
        <v>26</v>
      </c>
      <c r="D94" s="37" t="s">
        <v>1</v>
      </c>
      <c r="E94" s="34" t="s">
        <v>232</v>
      </c>
      <c r="F94" s="59"/>
      <c r="G94" s="133">
        <f t="shared" si="14"/>
        <v>50</v>
      </c>
      <c r="H94" s="133">
        <f t="shared" si="14"/>
        <v>250</v>
      </c>
      <c r="I94" s="133">
        <f t="shared" si="14"/>
        <v>300</v>
      </c>
      <c r="J94" s="133">
        <f t="shared" si="14"/>
        <v>18.3</v>
      </c>
      <c r="K94" s="132">
        <f t="shared" si="10"/>
        <v>36.6</v>
      </c>
    </row>
    <row r="95" spans="1:11" ht="39" customHeight="1">
      <c r="A95" s="64" t="s">
        <v>99</v>
      </c>
      <c r="B95" s="56" t="s">
        <v>39</v>
      </c>
      <c r="C95" s="57" t="s">
        <v>26</v>
      </c>
      <c r="D95" s="37" t="s">
        <v>1</v>
      </c>
      <c r="E95" s="34" t="s">
        <v>232</v>
      </c>
      <c r="F95" s="59" t="s">
        <v>166</v>
      </c>
      <c r="G95" s="133">
        <f>G96</f>
        <v>50</v>
      </c>
      <c r="H95" s="133">
        <f t="shared" si="14"/>
        <v>250</v>
      </c>
      <c r="I95" s="133">
        <f t="shared" si="14"/>
        <v>300</v>
      </c>
      <c r="J95" s="133">
        <f t="shared" si="14"/>
        <v>18.3</v>
      </c>
      <c r="K95" s="132">
        <f t="shared" si="10"/>
        <v>36.6</v>
      </c>
    </row>
    <row r="96" spans="1:11" ht="40.5" customHeight="1">
      <c r="A96" s="64" t="s">
        <v>115</v>
      </c>
      <c r="B96" s="56"/>
      <c r="C96" s="57" t="s">
        <v>26</v>
      </c>
      <c r="D96" s="37" t="s">
        <v>1</v>
      </c>
      <c r="E96" s="34" t="s">
        <v>232</v>
      </c>
      <c r="F96" s="59" t="s">
        <v>120</v>
      </c>
      <c r="G96" s="133">
        <v>50</v>
      </c>
      <c r="H96" s="225">
        <v>250</v>
      </c>
      <c r="I96" s="225">
        <v>300</v>
      </c>
      <c r="J96" s="15">
        <v>18.3</v>
      </c>
      <c r="K96" s="132">
        <f t="shared" si="10"/>
        <v>36.6</v>
      </c>
    </row>
    <row r="97" spans="1:11" ht="29.25" customHeight="1">
      <c r="A97" s="112" t="s">
        <v>147</v>
      </c>
      <c r="B97" s="37" t="s">
        <v>39</v>
      </c>
      <c r="C97" s="37" t="s">
        <v>26</v>
      </c>
      <c r="D97" s="37" t="s">
        <v>10</v>
      </c>
      <c r="E97" s="36"/>
      <c r="F97" s="36"/>
      <c r="G97" s="133">
        <f>G98</f>
        <v>1700</v>
      </c>
      <c r="H97" s="133">
        <f>H98</f>
        <v>17000</v>
      </c>
      <c r="I97" s="133">
        <f>I98</f>
        <v>28100</v>
      </c>
      <c r="J97" s="133">
        <f>J98</f>
        <v>1105.5</v>
      </c>
      <c r="K97" s="132">
        <f t="shared" si="10"/>
        <v>65.02941176470588</v>
      </c>
    </row>
    <row r="98" spans="1:11" ht="27.75" customHeight="1">
      <c r="A98" s="64" t="s">
        <v>148</v>
      </c>
      <c r="B98" s="69" t="s">
        <v>39</v>
      </c>
      <c r="C98" s="69" t="s">
        <v>26</v>
      </c>
      <c r="D98" s="69" t="s">
        <v>10</v>
      </c>
      <c r="E98" s="34" t="s">
        <v>149</v>
      </c>
      <c r="F98" s="37"/>
      <c r="G98" s="133">
        <f>G99+G106</f>
        <v>1700</v>
      </c>
      <c r="H98" s="133">
        <f>H99+H106</f>
        <v>17000</v>
      </c>
      <c r="I98" s="133">
        <f>I99+I106</f>
        <v>28100</v>
      </c>
      <c r="J98" s="133">
        <f>J99+J106</f>
        <v>1105.5</v>
      </c>
      <c r="K98" s="132">
        <f t="shared" si="10"/>
        <v>65.02941176470588</v>
      </c>
    </row>
    <row r="99" spans="1:11" ht="24.75" customHeight="1">
      <c r="A99" s="64" t="s">
        <v>150</v>
      </c>
      <c r="B99" s="69" t="s">
        <v>39</v>
      </c>
      <c r="C99" s="69" t="s">
        <v>26</v>
      </c>
      <c r="D99" s="69" t="s">
        <v>10</v>
      </c>
      <c r="E99" s="34" t="s">
        <v>151</v>
      </c>
      <c r="F99" s="37"/>
      <c r="G99" s="133">
        <f>G100+G103</f>
        <v>1700</v>
      </c>
      <c r="H99" s="133">
        <f>H100+H103</f>
        <v>16500</v>
      </c>
      <c r="I99" s="133">
        <f>I100+I103</f>
        <v>27600</v>
      </c>
      <c r="J99" s="133">
        <f>J100+J103</f>
        <v>1105.5</v>
      </c>
      <c r="K99" s="132">
        <f t="shared" si="10"/>
        <v>65.02941176470588</v>
      </c>
    </row>
    <row r="100" spans="1:11" ht="35.25" customHeight="1">
      <c r="A100" s="64" t="s">
        <v>152</v>
      </c>
      <c r="B100" s="69" t="s">
        <v>39</v>
      </c>
      <c r="C100" s="69" t="s">
        <v>26</v>
      </c>
      <c r="D100" s="69" t="s">
        <v>10</v>
      </c>
      <c r="E100" s="34" t="s">
        <v>251</v>
      </c>
      <c r="F100" s="37"/>
      <c r="G100" s="133">
        <f aca="true" t="shared" si="15" ref="G100:J101">G101</f>
        <v>1700</v>
      </c>
      <c r="H100" s="133">
        <f t="shared" si="15"/>
        <v>7000</v>
      </c>
      <c r="I100" s="133">
        <f t="shared" si="15"/>
        <v>7000</v>
      </c>
      <c r="J100" s="133">
        <f t="shared" si="15"/>
        <v>1105.5</v>
      </c>
      <c r="K100" s="132">
        <f t="shared" si="10"/>
        <v>65.02941176470588</v>
      </c>
    </row>
    <row r="101" spans="1:11" ht="43.5" customHeight="1">
      <c r="A101" s="64" t="s">
        <v>99</v>
      </c>
      <c r="B101" s="69" t="s">
        <v>39</v>
      </c>
      <c r="C101" s="69" t="s">
        <v>26</v>
      </c>
      <c r="D101" s="69" t="s">
        <v>10</v>
      </c>
      <c r="E101" s="34" t="s">
        <v>251</v>
      </c>
      <c r="F101" s="70">
        <v>200</v>
      </c>
      <c r="G101" s="133">
        <f t="shared" si="15"/>
        <v>1700</v>
      </c>
      <c r="H101" s="133">
        <f t="shared" si="15"/>
        <v>7000</v>
      </c>
      <c r="I101" s="133">
        <f t="shared" si="15"/>
        <v>7000</v>
      </c>
      <c r="J101" s="133">
        <f t="shared" si="15"/>
        <v>1105.5</v>
      </c>
      <c r="K101" s="132">
        <f t="shared" si="10"/>
        <v>65.02941176470588</v>
      </c>
    </row>
    <row r="102" spans="1:11" ht="42.75" customHeight="1">
      <c r="A102" s="64" t="s">
        <v>115</v>
      </c>
      <c r="B102" s="69" t="s">
        <v>39</v>
      </c>
      <c r="C102" s="69" t="s">
        <v>26</v>
      </c>
      <c r="D102" s="69" t="s">
        <v>10</v>
      </c>
      <c r="E102" s="34" t="s">
        <v>251</v>
      </c>
      <c r="F102" s="70">
        <v>240</v>
      </c>
      <c r="G102" s="133">
        <v>1700</v>
      </c>
      <c r="H102" s="225">
        <v>7000</v>
      </c>
      <c r="I102" s="225">
        <v>7000</v>
      </c>
      <c r="J102" s="15">
        <v>1105.5</v>
      </c>
      <c r="K102" s="132">
        <f t="shared" si="10"/>
        <v>65.02941176470588</v>
      </c>
    </row>
    <row r="103" spans="1:11" ht="33" customHeight="1">
      <c r="A103" s="64" t="s">
        <v>153</v>
      </c>
      <c r="B103" s="69" t="s">
        <v>39</v>
      </c>
      <c r="C103" s="69" t="s">
        <v>26</v>
      </c>
      <c r="D103" s="69" t="s">
        <v>10</v>
      </c>
      <c r="E103" s="34" t="s">
        <v>233</v>
      </c>
      <c r="F103" s="70"/>
      <c r="G103" s="133">
        <f aca="true" t="shared" si="16" ref="G103:J104">G104</f>
        <v>0</v>
      </c>
      <c r="H103" s="133">
        <f t="shared" si="16"/>
        <v>9500</v>
      </c>
      <c r="I103" s="133">
        <f t="shared" si="16"/>
        <v>20600</v>
      </c>
      <c r="J103" s="133">
        <f t="shared" si="16"/>
        <v>0</v>
      </c>
      <c r="K103" s="132">
        <v>0</v>
      </c>
    </row>
    <row r="104" spans="1:11" ht="45" customHeight="1">
      <c r="A104" s="64" t="s">
        <v>99</v>
      </c>
      <c r="B104" s="69" t="s">
        <v>39</v>
      </c>
      <c r="C104" s="69" t="s">
        <v>26</v>
      </c>
      <c r="D104" s="69" t="s">
        <v>10</v>
      </c>
      <c r="E104" s="34" t="s">
        <v>233</v>
      </c>
      <c r="F104" s="70">
        <v>200</v>
      </c>
      <c r="G104" s="133">
        <f t="shared" si="16"/>
        <v>0</v>
      </c>
      <c r="H104" s="133">
        <f t="shared" si="16"/>
        <v>9500</v>
      </c>
      <c r="I104" s="133">
        <f t="shared" si="16"/>
        <v>20600</v>
      </c>
      <c r="J104" s="133">
        <f t="shared" si="16"/>
        <v>0</v>
      </c>
      <c r="K104" s="132">
        <v>0</v>
      </c>
    </row>
    <row r="105" spans="1:11" ht="45.75" customHeight="1">
      <c r="A105" s="64" t="s">
        <v>115</v>
      </c>
      <c r="B105" s="69" t="s">
        <v>39</v>
      </c>
      <c r="C105" s="69" t="s">
        <v>26</v>
      </c>
      <c r="D105" s="69" t="s">
        <v>10</v>
      </c>
      <c r="E105" s="34" t="s">
        <v>233</v>
      </c>
      <c r="F105" s="70">
        <v>240</v>
      </c>
      <c r="G105" s="133">
        <v>0</v>
      </c>
      <c r="H105" s="225">
        <f>10300-800</f>
        <v>9500</v>
      </c>
      <c r="I105" s="225">
        <v>20600</v>
      </c>
      <c r="J105" s="15">
        <v>0</v>
      </c>
      <c r="K105" s="132">
        <v>0</v>
      </c>
    </row>
    <row r="106" spans="1:11" ht="27.75" customHeight="1">
      <c r="A106" s="64" t="s">
        <v>154</v>
      </c>
      <c r="B106" s="69" t="s">
        <v>39</v>
      </c>
      <c r="C106" s="69" t="s">
        <v>26</v>
      </c>
      <c r="D106" s="69" t="s">
        <v>10</v>
      </c>
      <c r="E106" s="34" t="s">
        <v>155</v>
      </c>
      <c r="F106" s="70"/>
      <c r="G106" s="133">
        <f>G107</f>
        <v>0</v>
      </c>
      <c r="H106" s="133">
        <f aca="true" t="shared" si="17" ref="H106:J108">H107</f>
        <v>500</v>
      </c>
      <c r="I106" s="133">
        <f t="shared" si="17"/>
        <v>500</v>
      </c>
      <c r="J106" s="133">
        <f t="shared" si="17"/>
        <v>0</v>
      </c>
      <c r="K106" s="132">
        <v>0</v>
      </c>
    </row>
    <row r="107" spans="1:11" ht="54.75" customHeight="1">
      <c r="A107" s="64" t="s">
        <v>156</v>
      </c>
      <c r="B107" s="69" t="s">
        <v>39</v>
      </c>
      <c r="C107" s="69" t="s">
        <v>26</v>
      </c>
      <c r="D107" s="69" t="s">
        <v>10</v>
      </c>
      <c r="E107" s="34" t="s">
        <v>252</v>
      </c>
      <c r="F107" s="70"/>
      <c r="G107" s="133">
        <f>G108</f>
        <v>0</v>
      </c>
      <c r="H107" s="133">
        <f t="shared" si="17"/>
        <v>500</v>
      </c>
      <c r="I107" s="133">
        <f t="shared" si="17"/>
        <v>500</v>
      </c>
      <c r="J107" s="133">
        <f t="shared" si="17"/>
        <v>0</v>
      </c>
      <c r="K107" s="132">
        <v>0</v>
      </c>
    </row>
    <row r="108" spans="1:11" ht="39.75" customHeight="1">
      <c r="A108" s="64" t="s">
        <v>99</v>
      </c>
      <c r="B108" s="69" t="s">
        <v>39</v>
      </c>
      <c r="C108" s="69" t="s">
        <v>26</v>
      </c>
      <c r="D108" s="69" t="s">
        <v>10</v>
      </c>
      <c r="E108" s="34" t="s">
        <v>252</v>
      </c>
      <c r="F108" s="70">
        <v>200</v>
      </c>
      <c r="G108" s="133">
        <f>G109</f>
        <v>0</v>
      </c>
      <c r="H108" s="133">
        <f t="shared" si="17"/>
        <v>500</v>
      </c>
      <c r="I108" s="133">
        <f t="shared" si="17"/>
        <v>500</v>
      </c>
      <c r="J108" s="133">
        <f t="shared" si="17"/>
        <v>0</v>
      </c>
      <c r="K108" s="132">
        <v>0</v>
      </c>
    </row>
    <row r="109" spans="1:11" ht="39.75" customHeight="1">
      <c r="A109" s="64" t="s">
        <v>115</v>
      </c>
      <c r="B109" s="69" t="s">
        <v>39</v>
      </c>
      <c r="C109" s="69" t="s">
        <v>26</v>
      </c>
      <c r="D109" s="69" t="s">
        <v>10</v>
      </c>
      <c r="E109" s="34" t="s">
        <v>252</v>
      </c>
      <c r="F109" s="70">
        <v>240</v>
      </c>
      <c r="G109" s="133">
        <v>0</v>
      </c>
      <c r="H109" s="133">
        <v>500</v>
      </c>
      <c r="I109" s="133">
        <v>500</v>
      </c>
      <c r="J109" s="15">
        <v>0</v>
      </c>
      <c r="K109" s="132">
        <v>0</v>
      </c>
    </row>
    <row r="110" spans="1:11" ht="30.75" customHeight="1">
      <c r="A110" s="112" t="s">
        <v>36</v>
      </c>
      <c r="B110" s="62" t="s">
        <v>39</v>
      </c>
      <c r="C110" s="89" t="s">
        <v>26</v>
      </c>
      <c r="D110" s="89">
        <v>12</v>
      </c>
      <c r="E110" s="34"/>
      <c r="F110" s="34"/>
      <c r="G110" s="132">
        <f>G111+G130+G135+G140</f>
        <v>290</v>
      </c>
      <c r="H110" s="132" t="e">
        <f>H111+H130+H135+H140</f>
        <v>#REF!</v>
      </c>
      <c r="I110" s="132" t="e">
        <f>I111+I130+I135+I140</f>
        <v>#REF!</v>
      </c>
      <c r="J110" s="132">
        <f>J111+J130+J135+J140</f>
        <v>2.2</v>
      </c>
      <c r="K110" s="132">
        <f t="shared" si="10"/>
        <v>0.7586206896551725</v>
      </c>
    </row>
    <row r="111" spans="1:11" ht="49.5" customHeight="1">
      <c r="A111" s="114" t="s">
        <v>167</v>
      </c>
      <c r="B111" s="56" t="s">
        <v>39</v>
      </c>
      <c r="C111" s="57" t="s">
        <v>26</v>
      </c>
      <c r="D111" s="57">
        <v>12</v>
      </c>
      <c r="E111" s="34" t="s">
        <v>159</v>
      </c>
      <c r="F111" s="34"/>
      <c r="G111" s="130">
        <f>G112+G119+G126</f>
        <v>0</v>
      </c>
      <c r="H111" s="130" t="e">
        <f>H112+H119+H126</f>
        <v>#REF!</v>
      </c>
      <c r="I111" s="130" t="e">
        <f>I112+I119+I126</f>
        <v>#REF!</v>
      </c>
      <c r="J111" s="130">
        <f>J112+J119+J126</f>
        <v>0</v>
      </c>
      <c r="K111" s="132">
        <v>0</v>
      </c>
    </row>
    <row r="112" spans="1:11" ht="33" customHeight="1">
      <c r="A112" s="122" t="s">
        <v>200</v>
      </c>
      <c r="B112" s="56" t="s">
        <v>39</v>
      </c>
      <c r="C112" s="57" t="s">
        <v>26</v>
      </c>
      <c r="D112" s="57">
        <v>12</v>
      </c>
      <c r="E112" s="34" t="s">
        <v>203</v>
      </c>
      <c r="F112" s="34"/>
      <c r="G112" s="136">
        <f>G113+G116</f>
        <v>0</v>
      </c>
      <c r="H112" s="136">
        <f>H113+H116</f>
        <v>500</v>
      </c>
      <c r="I112" s="136">
        <f>I113+I116</f>
        <v>500</v>
      </c>
      <c r="J112" s="136">
        <f>J113+J116</f>
        <v>0</v>
      </c>
      <c r="K112" s="132">
        <v>0</v>
      </c>
    </row>
    <row r="113" spans="1:11" ht="38.25" customHeight="1">
      <c r="A113" s="113" t="s">
        <v>236</v>
      </c>
      <c r="B113" s="56" t="s">
        <v>39</v>
      </c>
      <c r="C113" s="57" t="s">
        <v>26</v>
      </c>
      <c r="D113" s="57">
        <v>12</v>
      </c>
      <c r="E113" s="34" t="s">
        <v>237</v>
      </c>
      <c r="F113" s="34"/>
      <c r="G113" s="133">
        <f aca="true" t="shared" si="18" ref="G113:J117">G114</f>
        <v>0</v>
      </c>
      <c r="H113" s="133">
        <f t="shared" si="18"/>
        <v>500</v>
      </c>
      <c r="I113" s="133">
        <f t="shared" si="18"/>
        <v>500</v>
      </c>
      <c r="J113" s="133">
        <f t="shared" si="18"/>
        <v>0</v>
      </c>
      <c r="K113" s="132">
        <v>0</v>
      </c>
    </row>
    <row r="114" spans="1:11" ht="42" customHeight="1">
      <c r="A114" s="64" t="s">
        <v>99</v>
      </c>
      <c r="B114" s="56" t="s">
        <v>39</v>
      </c>
      <c r="C114" s="57" t="s">
        <v>26</v>
      </c>
      <c r="D114" s="57">
        <v>12</v>
      </c>
      <c r="E114" s="34" t="s">
        <v>237</v>
      </c>
      <c r="F114" s="34">
        <v>200</v>
      </c>
      <c r="G114" s="133">
        <f t="shared" si="18"/>
        <v>0</v>
      </c>
      <c r="H114" s="133">
        <f t="shared" si="18"/>
        <v>500</v>
      </c>
      <c r="I114" s="133">
        <f t="shared" si="18"/>
        <v>500</v>
      </c>
      <c r="J114" s="133">
        <f t="shared" si="18"/>
        <v>0</v>
      </c>
      <c r="K114" s="132">
        <v>0</v>
      </c>
    </row>
    <row r="115" spans="1:11" ht="37.5" customHeight="1">
      <c r="A115" s="64" t="s">
        <v>115</v>
      </c>
      <c r="B115" s="56" t="s">
        <v>39</v>
      </c>
      <c r="C115" s="57" t="s">
        <v>26</v>
      </c>
      <c r="D115" s="57">
        <v>12</v>
      </c>
      <c r="E115" s="34" t="s">
        <v>237</v>
      </c>
      <c r="F115" s="34">
        <v>240</v>
      </c>
      <c r="G115" s="133">
        <v>0</v>
      </c>
      <c r="H115" s="133">
        <v>500</v>
      </c>
      <c r="I115" s="133">
        <v>500</v>
      </c>
      <c r="J115" s="133">
        <v>0</v>
      </c>
      <c r="K115" s="132">
        <v>0</v>
      </c>
    </row>
    <row r="116" spans="1:11" ht="30" customHeight="1">
      <c r="A116" s="113" t="s">
        <v>321</v>
      </c>
      <c r="B116" s="56" t="s">
        <v>39</v>
      </c>
      <c r="C116" s="57" t="s">
        <v>26</v>
      </c>
      <c r="D116" s="57">
        <v>12</v>
      </c>
      <c r="E116" s="34" t="s">
        <v>322</v>
      </c>
      <c r="F116" s="34"/>
      <c r="G116" s="133">
        <f>G117</f>
        <v>0</v>
      </c>
      <c r="H116" s="133"/>
      <c r="I116" s="133"/>
      <c r="J116" s="133">
        <f t="shared" si="18"/>
        <v>0</v>
      </c>
      <c r="K116" s="132">
        <v>0</v>
      </c>
    </row>
    <row r="117" spans="1:11" ht="37.5" customHeight="1">
      <c r="A117" s="64" t="s">
        <v>99</v>
      </c>
      <c r="B117" s="56" t="s">
        <v>39</v>
      </c>
      <c r="C117" s="57" t="s">
        <v>26</v>
      </c>
      <c r="D117" s="57">
        <v>12</v>
      </c>
      <c r="E117" s="34" t="s">
        <v>322</v>
      </c>
      <c r="F117" s="34">
        <v>200</v>
      </c>
      <c r="G117" s="133">
        <f>G118</f>
        <v>0</v>
      </c>
      <c r="H117" s="133"/>
      <c r="I117" s="133"/>
      <c r="J117" s="133">
        <f t="shared" si="18"/>
        <v>0</v>
      </c>
      <c r="K117" s="132">
        <v>0</v>
      </c>
    </row>
    <row r="118" spans="1:11" ht="37.5" customHeight="1">
      <c r="A118" s="64" t="s">
        <v>115</v>
      </c>
      <c r="B118" s="56" t="s">
        <v>39</v>
      </c>
      <c r="C118" s="57" t="s">
        <v>26</v>
      </c>
      <c r="D118" s="57">
        <v>12</v>
      </c>
      <c r="E118" s="34" t="s">
        <v>322</v>
      </c>
      <c r="F118" s="34">
        <v>240</v>
      </c>
      <c r="G118" s="133">
        <v>0</v>
      </c>
      <c r="H118" s="133"/>
      <c r="I118" s="133"/>
      <c r="J118" s="133">
        <v>0</v>
      </c>
      <c r="K118" s="132">
        <v>0</v>
      </c>
    </row>
    <row r="119" spans="1:11" ht="59.25" customHeight="1">
      <c r="A119" s="115" t="s">
        <v>161</v>
      </c>
      <c r="B119" s="56" t="s">
        <v>39</v>
      </c>
      <c r="C119" s="57" t="s">
        <v>26</v>
      </c>
      <c r="D119" s="57">
        <v>12</v>
      </c>
      <c r="E119" s="34" t="s">
        <v>162</v>
      </c>
      <c r="F119" s="34"/>
      <c r="G119" s="136">
        <f>G120+G123</f>
        <v>0</v>
      </c>
      <c r="H119" s="136">
        <f>H120+H123</f>
        <v>0</v>
      </c>
      <c r="I119" s="136">
        <f>I120+I123</f>
        <v>0</v>
      </c>
      <c r="J119" s="136">
        <f>J120+J123</f>
        <v>0</v>
      </c>
      <c r="K119" s="132">
        <v>0</v>
      </c>
    </row>
    <row r="120" spans="1:11" ht="45" customHeight="1">
      <c r="A120" s="113" t="s">
        <v>234</v>
      </c>
      <c r="B120" s="56" t="s">
        <v>39</v>
      </c>
      <c r="C120" s="57" t="s">
        <v>26</v>
      </c>
      <c r="D120" s="57">
        <v>12</v>
      </c>
      <c r="E120" s="34" t="s">
        <v>163</v>
      </c>
      <c r="F120" s="34"/>
      <c r="G120" s="133">
        <f aca="true" t="shared" si="19" ref="G120:J124">G121</f>
        <v>0</v>
      </c>
      <c r="H120" s="133">
        <f t="shared" si="19"/>
        <v>0</v>
      </c>
      <c r="I120" s="133">
        <f t="shared" si="19"/>
        <v>0</v>
      </c>
      <c r="J120" s="133">
        <f t="shared" si="19"/>
        <v>0</v>
      </c>
      <c r="K120" s="132">
        <v>0</v>
      </c>
    </row>
    <row r="121" spans="1:11" ht="39.75" customHeight="1">
      <c r="A121" s="64" t="s">
        <v>99</v>
      </c>
      <c r="B121" s="56" t="s">
        <v>39</v>
      </c>
      <c r="C121" s="57" t="s">
        <v>26</v>
      </c>
      <c r="D121" s="57">
        <v>12</v>
      </c>
      <c r="E121" s="34" t="s">
        <v>163</v>
      </c>
      <c r="F121" s="34">
        <v>200</v>
      </c>
      <c r="G121" s="133">
        <f t="shared" si="19"/>
        <v>0</v>
      </c>
      <c r="H121" s="133">
        <f t="shared" si="19"/>
        <v>0</v>
      </c>
      <c r="I121" s="133">
        <f t="shared" si="19"/>
        <v>0</v>
      </c>
      <c r="J121" s="133">
        <f t="shared" si="19"/>
        <v>0</v>
      </c>
      <c r="K121" s="132">
        <v>0</v>
      </c>
    </row>
    <row r="122" spans="1:11" ht="39.75" customHeight="1">
      <c r="A122" s="64" t="s">
        <v>115</v>
      </c>
      <c r="B122" s="56" t="s">
        <v>39</v>
      </c>
      <c r="C122" s="57" t="s">
        <v>26</v>
      </c>
      <c r="D122" s="57">
        <v>12</v>
      </c>
      <c r="E122" s="34" t="s">
        <v>163</v>
      </c>
      <c r="F122" s="34">
        <v>240</v>
      </c>
      <c r="G122" s="133">
        <v>0</v>
      </c>
      <c r="H122" s="225"/>
      <c r="I122" s="225"/>
      <c r="J122" s="133">
        <v>0</v>
      </c>
      <c r="K122" s="132">
        <v>0</v>
      </c>
    </row>
    <row r="123" spans="1:11" ht="39.75" customHeight="1">
      <c r="A123" s="113" t="s">
        <v>234</v>
      </c>
      <c r="B123" s="56" t="s">
        <v>39</v>
      </c>
      <c r="C123" s="57" t="s">
        <v>26</v>
      </c>
      <c r="D123" s="57">
        <v>12</v>
      </c>
      <c r="E123" s="34" t="s">
        <v>257</v>
      </c>
      <c r="F123" s="34"/>
      <c r="G123" s="133">
        <f>G124</f>
        <v>0</v>
      </c>
      <c r="H123" s="225"/>
      <c r="I123" s="225"/>
      <c r="J123" s="133">
        <f t="shared" si="19"/>
        <v>0</v>
      </c>
      <c r="K123" s="132">
        <v>0</v>
      </c>
    </row>
    <row r="124" spans="1:11" ht="39.75" customHeight="1">
      <c r="A124" s="64" t="s">
        <v>99</v>
      </c>
      <c r="B124" s="56" t="s">
        <v>39</v>
      </c>
      <c r="C124" s="57" t="s">
        <v>26</v>
      </c>
      <c r="D124" s="57">
        <v>12</v>
      </c>
      <c r="E124" s="34" t="s">
        <v>257</v>
      </c>
      <c r="F124" s="34">
        <v>200</v>
      </c>
      <c r="G124" s="133">
        <f>G125</f>
        <v>0</v>
      </c>
      <c r="H124" s="225"/>
      <c r="I124" s="225"/>
      <c r="J124" s="133">
        <f t="shared" si="19"/>
        <v>0</v>
      </c>
      <c r="K124" s="132">
        <v>0</v>
      </c>
    </row>
    <row r="125" spans="1:11" ht="39.75" customHeight="1">
      <c r="A125" s="64" t="s">
        <v>115</v>
      </c>
      <c r="B125" s="56" t="s">
        <v>39</v>
      </c>
      <c r="C125" s="57" t="s">
        <v>26</v>
      </c>
      <c r="D125" s="57">
        <v>12</v>
      </c>
      <c r="E125" s="34" t="s">
        <v>257</v>
      </c>
      <c r="F125" s="34">
        <v>240</v>
      </c>
      <c r="G125" s="133">
        <v>0</v>
      </c>
      <c r="H125" s="225"/>
      <c r="I125" s="225"/>
      <c r="J125" s="133">
        <v>0</v>
      </c>
      <c r="K125" s="132">
        <v>0</v>
      </c>
    </row>
    <row r="126" spans="1:11" ht="24.75" customHeight="1">
      <c r="A126" s="117" t="s">
        <v>164</v>
      </c>
      <c r="B126" s="56" t="s">
        <v>39</v>
      </c>
      <c r="C126" s="57" t="s">
        <v>26</v>
      </c>
      <c r="D126" s="57">
        <v>12</v>
      </c>
      <c r="E126" s="34" t="s">
        <v>165</v>
      </c>
      <c r="F126" s="34"/>
      <c r="G126" s="136">
        <f>G127</f>
        <v>0</v>
      </c>
      <c r="H126" s="136" t="e">
        <f>H127+#REF!</f>
        <v>#REF!</v>
      </c>
      <c r="I126" s="136" t="e">
        <f>I127+#REF!</f>
        <v>#REF!</v>
      </c>
      <c r="J126" s="136">
        <f>J127</f>
        <v>0</v>
      </c>
      <c r="K126" s="132">
        <v>0</v>
      </c>
    </row>
    <row r="127" spans="1:11" ht="30.75" customHeight="1">
      <c r="A127" s="113" t="s">
        <v>103</v>
      </c>
      <c r="B127" s="56" t="s">
        <v>39</v>
      </c>
      <c r="C127" s="57" t="s">
        <v>26</v>
      </c>
      <c r="D127" s="57">
        <v>12</v>
      </c>
      <c r="E127" s="34" t="s">
        <v>235</v>
      </c>
      <c r="F127" s="59"/>
      <c r="G127" s="133">
        <f aca="true" t="shared" si="20" ref="G127:J128">G128</f>
        <v>0</v>
      </c>
      <c r="H127" s="133">
        <f t="shared" si="20"/>
        <v>500</v>
      </c>
      <c r="I127" s="133">
        <f t="shared" si="20"/>
        <v>500</v>
      </c>
      <c r="J127" s="133">
        <f t="shared" si="20"/>
        <v>0</v>
      </c>
      <c r="K127" s="132">
        <v>0</v>
      </c>
    </row>
    <row r="128" spans="1:11" ht="42" customHeight="1">
      <c r="A128" s="64" t="s">
        <v>99</v>
      </c>
      <c r="B128" s="56" t="s">
        <v>39</v>
      </c>
      <c r="C128" s="57" t="s">
        <v>26</v>
      </c>
      <c r="D128" s="57">
        <v>12</v>
      </c>
      <c r="E128" s="34" t="s">
        <v>235</v>
      </c>
      <c r="F128" s="59" t="s">
        <v>166</v>
      </c>
      <c r="G128" s="133">
        <f t="shared" si="20"/>
        <v>0</v>
      </c>
      <c r="H128" s="133">
        <f t="shared" si="20"/>
        <v>500</v>
      </c>
      <c r="I128" s="133">
        <f t="shared" si="20"/>
        <v>500</v>
      </c>
      <c r="J128" s="133">
        <f t="shared" si="20"/>
        <v>0</v>
      </c>
      <c r="K128" s="132">
        <v>0</v>
      </c>
    </row>
    <row r="129" spans="1:11" ht="44.25" customHeight="1">
      <c r="A129" s="64" t="s">
        <v>115</v>
      </c>
      <c r="B129" s="56" t="s">
        <v>39</v>
      </c>
      <c r="C129" s="57" t="s">
        <v>26</v>
      </c>
      <c r="D129" s="57">
        <v>12</v>
      </c>
      <c r="E129" s="34" t="s">
        <v>235</v>
      </c>
      <c r="F129" s="59" t="s">
        <v>120</v>
      </c>
      <c r="G129" s="133">
        <v>0</v>
      </c>
      <c r="H129" s="133">
        <v>500</v>
      </c>
      <c r="I129" s="133">
        <v>500</v>
      </c>
      <c r="J129" s="181">
        <v>0</v>
      </c>
      <c r="K129" s="132">
        <v>0</v>
      </c>
    </row>
    <row r="130" spans="1:11" ht="39.75" customHeight="1">
      <c r="A130" s="118" t="s">
        <v>170</v>
      </c>
      <c r="B130" s="56" t="s">
        <v>39</v>
      </c>
      <c r="C130" s="57" t="s">
        <v>26</v>
      </c>
      <c r="D130" s="57">
        <v>12</v>
      </c>
      <c r="E130" s="34" t="s">
        <v>171</v>
      </c>
      <c r="F130" s="59"/>
      <c r="G130" s="130">
        <f>G131</f>
        <v>125</v>
      </c>
      <c r="H130" s="130">
        <f aca="true" t="shared" si="21" ref="H130:J133">H131</f>
        <v>250</v>
      </c>
      <c r="I130" s="130">
        <f t="shared" si="21"/>
        <v>250</v>
      </c>
      <c r="J130" s="130">
        <f t="shared" si="21"/>
        <v>0</v>
      </c>
      <c r="K130" s="132">
        <f t="shared" si="10"/>
        <v>0</v>
      </c>
    </row>
    <row r="131" spans="1:11" ht="36.75" customHeight="1">
      <c r="A131" s="127" t="s">
        <v>172</v>
      </c>
      <c r="B131" s="56" t="s">
        <v>39</v>
      </c>
      <c r="C131" s="57" t="s">
        <v>26</v>
      </c>
      <c r="D131" s="57">
        <v>12</v>
      </c>
      <c r="E131" s="34" t="s">
        <v>173</v>
      </c>
      <c r="F131" s="59"/>
      <c r="G131" s="133">
        <f>G132</f>
        <v>125</v>
      </c>
      <c r="H131" s="133">
        <f t="shared" si="21"/>
        <v>250</v>
      </c>
      <c r="I131" s="133">
        <f t="shared" si="21"/>
        <v>250</v>
      </c>
      <c r="J131" s="133">
        <f t="shared" si="21"/>
        <v>0</v>
      </c>
      <c r="K131" s="132">
        <f t="shared" si="10"/>
        <v>0</v>
      </c>
    </row>
    <row r="132" spans="1:11" ht="55.5" customHeight="1">
      <c r="A132" s="127" t="s">
        <v>174</v>
      </c>
      <c r="B132" s="56" t="s">
        <v>39</v>
      </c>
      <c r="C132" s="57" t="s">
        <v>26</v>
      </c>
      <c r="D132" s="57">
        <v>12</v>
      </c>
      <c r="E132" s="34" t="s">
        <v>175</v>
      </c>
      <c r="F132" s="59"/>
      <c r="G132" s="133">
        <f>G133</f>
        <v>125</v>
      </c>
      <c r="H132" s="133">
        <f t="shared" si="21"/>
        <v>250</v>
      </c>
      <c r="I132" s="133">
        <f t="shared" si="21"/>
        <v>250</v>
      </c>
      <c r="J132" s="133">
        <f t="shared" si="21"/>
        <v>0</v>
      </c>
      <c r="K132" s="132">
        <f t="shared" si="10"/>
        <v>0</v>
      </c>
    </row>
    <row r="133" spans="1:11" ht="23.25" customHeight="1">
      <c r="A133" s="127" t="s">
        <v>130</v>
      </c>
      <c r="B133" s="56" t="s">
        <v>39</v>
      </c>
      <c r="C133" s="57" t="s">
        <v>26</v>
      </c>
      <c r="D133" s="57">
        <v>12</v>
      </c>
      <c r="E133" s="34" t="s">
        <v>175</v>
      </c>
      <c r="F133" s="59" t="s">
        <v>131</v>
      </c>
      <c r="G133" s="133">
        <f>G134</f>
        <v>125</v>
      </c>
      <c r="H133" s="133">
        <f t="shared" si="21"/>
        <v>250</v>
      </c>
      <c r="I133" s="133">
        <f t="shared" si="21"/>
        <v>250</v>
      </c>
      <c r="J133" s="133">
        <f t="shared" si="21"/>
        <v>0</v>
      </c>
      <c r="K133" s="132">
        <f t="shared" si="10"/>
        <v>0</v>
      </c>
    </row>
    <row r="134" spans="1:11" ht="30" customHeight="1">
      <c r="A134" s="55" t="s">
        <v>97</v>
      </c>
      <c r="B134" s="56" t="s">
        <v>39</v>
      </c>
      <c r="C134" s="57" t="s">
        <v>26</v>
      </c>
      <c r="D134" s="57">
        <v>12</v>
      </c>
      <c r="E134" s="34" t="s">
        <v>175</v>
      </c>
      <c r="F134" s="59" t="s">
        <v>96</v>
      </c>
      <c r="G134" s="133">
        <v>125</v>
      </c>
      <c r="H134" s="225">
        <v>250</v>
      </c>
      <c r="I134" s="225">
        <v>250</v>
      </c>
      <c r="J134" s="15">
        <v>0</v>
      </c>
      <c r="K134" s="132">
        <f t="shared" si="10"/>
        <v>0</v>
      </c>
    </row>
    <row r="135" spans="1:11" ht="42" customHeight="1">
      <c r="A135" s="120" t="s">
        <v>176</v>
      </c>
      <c r="B135" s="56" t="s">
        <v>39</v>
      </c>
      <c r="C135" s="57" t="s">
        <v>26</v>
      </c>
      <c r="D135" s="57">
        <v>12</v>
      </c>
      <c r="E135" s="34" t="s">
        <v>179</v>
      </c>
      <c r="F135" s="59"/>
      <c r="G135" s="130">
        <f>G136</f>
        <v>15</v>
      </c>
      <c r="H135" s="130">
        <f aca="true" t="shared" si="22" ref="H135:J138">H136</f>
        <v>54</v>
      </c>
      <c r="I135" s="130">
        <f t="shared" si="22"/>
        <v>56</v>
      </c>
      <c r="J135" s="130">
        <f>J136</f>
        <v>2.2</v>
      </c>
      <c r="K135" s="132">
        <f t="shared" si="10"/>
        <v>14.666666666666666</v>
      </c>
    </row>
    <row r="136" spans="1:11" ht="34.5" customHeight="1">
      <c r="A136" s="119" t="s">
        <v>177</v>
      </c>
      <c r="B136" s="56" t="s">
        <v>39</v>
      </c>
      <c r="C136" s="57" t="s">
        <v>26</v>
      </c>
      <c r="D136" s="57">
        <v>12</v>
      </c>
      <c r="E136" s="34" t="s">
        <v>263</v>
      </c>
      <c r="F136" s="59"/>
      <c r="G136" s="131">
        <f>G137</f>
        <v>15</v>
      </c>
      <c r="H136" s="131">
        <f t="shared" si="22"/>
        <v>54</v>
      </c>
      <c r="I136" s="131">
        <f t="shared" si="22"/>
        <v>56</v>
      </c>
      <c r="J136" s="131">
        <f t="shared" si="22"/>
        <v>2.2</v>
      </c>
      <c r="K136" s="132">
        <f t="shared" si="10"/>
        <v>14.666666666666666</v>
      </c>
    </row>
    <row r="137" spans="1:11" ht="32.25" customHeight="1">
      <c r="A137" s="113" t="s">
        <v>178</v>
      </c>
      <c r="B137" s="56" t="s">
        <v>39</v>
      </c>
      <c r="C137" s="57" t="s">
        <v>26</v>
      </c>
      <c r="D137" s="57">
        <v>12</v>
      </c>
      <c r="E137" s="34" t="s">
        <v>262</v>
      </c>
      <c r="F137" s="59"/>
      <c r="G137" s="131">
        <f>G138</f>
        <v>15</v>
      </c>
      <c r="H137" s="131">
        <f t="shared" si="22"/>
        <v>54</v>
      </c>
      <c r="I137" s="131">
        <f t="shared" si="22"/>
        <v>56</v>
      </c>
      <c r="J137" s="131">
        <f t="shared" si="22"/>
        <v>2.2</v>
      </c>
      <c r="K137" s="132">
        <f t="shared" si="10"/>
        <v>14.666666666666666</v>
      </c>
    </row>
    <row r="138" spans="1:11" ht="41.25" customHeight="1">
      <c r="A138" s="64" t="s">
        <v>99</v>
      </c>
      <c r="B138" s="56" t="s">
        <v>39</v>
      </c>
      <c r="C138" s="57" t="s">
        <v>26</v>
      </c>
      <c r="D138" s="57">
        <v>12</v>
      </c>
      <c r="E138" s="34" t="s">
        <v>262</v>
      </c>
      <c r="F138" s="59" t="s">
        <v>166</v>
      </c>
      <c r="G138" s="131">
        <f>G139</f>
        <v>15</v>
      </c>
      <c r="H138" s="131">
        <f t="shared" si="22"/>
        <v>54</v>
      </c>
      <c r="I138" s="131">
        <f t="shared" si="22"/>
        <v>56</v>
      </c>
      <c r="J138" s="131">
        <f t="shared" si="22"/>
        <v>2.2</v>
      </c>
      <c r="K138" s="132">
        <f>J138/G138*100</f>
        <v>14.666666666666666</v>
      </c>
    </row>
    <row r="139" spans="1:11" ht="41.25" customHeight="1">
      <c r="A139" s="64" t="s">
        <v>115</v>
      </c>
      <c r="B139" s="56" t="s">
        <v>39</v>
      </c>
      <c r="C139" s="57" t="s">
        <v>26</v>
      </c>
      <c r="D139" s="57">
        <v>12</v>
      </c>
      <c r="E139" s="34" t="s">
        <v>262</v>
      </c>
      <c r="F139" s="59" t="s">
        <v>120</v>
      </c>
      <c r="G139" s="131">
        <v>15</v>
      </c>
      <c r="H139" s="131">
        <v>54</v>
      </c>
      <c r="I139" s="131">
        <v>56</v>
      </c>
      <c r="J139" s="181">
        <v>2.2</v>
      </c>
      <c r="K139" s="132">
        <f>J139/G139*100</f>
        <v>14.666666666666666</v>
      </c>
    </row>
    <row r="140" spans="1:11" ht="64.5" customHeight="1">
      <c r="A140" s="67" t="s">
        <v>312</v>
      </c>
      <c r="B140" s="56" t="s">
        <v>39</v>
      </c>
      <c r="C140" s="57" t="s">
        <v>26</v>
      </c>
      <c r="D140" s="57">
        <v>12</v>
      </c>
      <c r="E140" s="57" t="s">
        <v>324</v>
      </c>
      <c r="F140" s="59"/>
      <c r="G140" s="131">
        <f>G141</f>
        <v>150</v>
      </c>
      <c r="H140" s="131">
        <f aca="true" t="shared" si="23" ref="H140:J141">H141</f>
        <v>0</v>
      </c>
      <c r="I140" s="131">
        <f t="shared" si="23"/>
        <v>0</v>
      </c>
      <c r="J140" s="131">
        <f t="shared" si="23"/>
        <v>0</v>
      </c>
      <c r="K140" s="132">
        <v>0</v>
      </c>
    </row>
    <row r="141" spans="1:11" ht="41.25" customHeight="1">
      <c r="A141" s="64" t="s">
        <v>99</v>
      </c>
      <c r="B141" s="56" t="s">
        <v>39</v>
      </c>
      <c r="C141" s="57" t="s">
        <v>26</v>
      </c>
      <c r="D141" s="57">
        <v>12</v>
      </c>
      <c r="E141" s="57" t="s">
        <v>324</v>
      </c>
      <c r="F141" s="59" t="s">
        <v>166</v>
      </c>
      <c r="G141" s="131">
        <f>G142</f>
        <v>150</v>
      </c>
      <c r="H141" s="131">
        <f t="shared" si="23"/>
        <v>0</v>
      </c>
      <c r="I141" s="131">
        <f t="shared" si="23"/>
        <v>0</v>
      </c>
      <c r="J141" s="131">
        <f t="shared" si="23"/>
        <v>0</v>
      </c>
      <c r="K141" s="132">
        <v>0</v>
      </c>
    </row>
    <row r="142" spans="1:11" ht="41.25" customHeight="1">
      <c r="A142" s="64" t="s">
        <v>115</v>
      </c>
      <c r="B142" s="56" t="s">
        <v>39</v>
      </c>
      <c r="C142" s="57" t="s">
        <v>26</v>
      </c>
      <c r="D142" s="57">
        <v>12</v>
      </c>
      <c r="E142" s="57" t="s">
        <v>324</v>
      </c>
      <c r="F142" s="59" t="s">
        <v>120</v>
      </c>
      <c r="G142" s="131">
        <v>150</v>
      </c>
      <c r="H142" s="131"/>
      <c r="I142" s="131"/>
      <c r="J142" s="181">
        <v>0</v>
      </c>
      <c r="K142" s="132">
        <f>J142/G142*100</f>
        <v>0</v>
      </c>
    </row>
    <row r="143" spans="1:11" ht="27" customHeight="1">
      <c r="A143" s="88" t="s">
        <v>15</v>
      </c>
      <c r="B143" s="89" t="s">
        <v>39</v>
      </c>
      <c r="C143" s="89" t="s">
        <v>16</v>
      </c>
      <c r="D143" s="89"/>
      <c r="E143" s="100"/>
      <c r="F143" s="100"/>
      <c r="G143" s="231">
        <f>G144+G160+G168</f>
        <v>1879.8</v>
      </c>
      <c r="H143" s="132" t="e">
        <f>H144+H160+H168</f>
        <v>#REF!</v>
      </c>
      <c r="I143" s="132" t="e">
        <f>I144+I160+I168</f>
        <v>#REF!</v>
      </c>
      <c r="J143" s="132">
        <f>J144+J160+J168</f>
        <v>1296</v>
      </c>
      <c r="K143" s="132">
        <f>J143/G143*100</f>
        <v>68.94350462815193</v>
      </c>
    </row>
    <row r="144" spans="1:11" ht="18" customHeight="1">
      <c r="A144" s="96" t="s">
        <v>25</v>
      </c>
      <c r="B144" s="57" t="s">
        <v>39</v>
      </c>
      <c r="C144" s="57" t="s">
        <v>16</v>
      </c>
      <c r="D144" s="57" t="s">
        <v>13</v>
      </c>
      <c r="E144" s="34"/>
      <c r="F144" s="34"/>
      <c r="G144" s="133">
        <f>G145</f>
        <v>15</v>
      </c>
      <c r="H144" s="133" t="e">
        <f>H145</f>
        <v>#REF!</v>
      </c>
      <c r="I144" s="133" t="e">
        <f>I145</f>
        <v>#REF!</v>
      </c>
      <c r="J144" s="133">
        <f>J145</f>
        <v>1.6</v>
      </c>
      <c r="K144" s="132">
        <f>J144/G144*100</f>
        <v>10.666666666666668</v>
      </c>
    </row>
    <row r="145" spans="1:11" ht="63" customHeight="1">
      <c r="A145" s="120" t="s">
        <v>206</v>
      </c>
      <c r="B145" s="57" t="s">
        <v>39</v>
      </c>
      <c r="C145" s="57" t="s">
        <v>16</v>
      </c>
      <c r="D145" s="57" t="s">
        <v>13</v>
      </c>
      <c r="E145" s="34" t="s">
        <v>159</v>
      </c>
      <c r="F145" s="34"/>
      <c r="G145" s="133">
        <f>G146+G156</f>
        <v>15</v>
      </c>
      <c r="H145" s="133" t="e">
        <f>H146+H156</f>
        <v>#REF!</v>
      </c>
      <c r="I145" s="133" t="e">
        <f>I146+I156</f>
        <v>#REF!</v>
      </c>
      <c r="J145" s="133">
        <f>J146+J156</f>
        <v>1.6</v>
      </c>
      <c r="K145" s="132">
        <f>J145/G145*100</f>
        <v>10.666666666666668</v>
      </c>
    </row>
    <row r="146" spans="1:11" ht="21" customHeight="1">
      <c r="A146" s="122" t="s">
        <v>200</v>
      </c>
      <c r="B146" s="57" t="s">
        <v>39</v>
      </c>
      <c r="C146" s="57" t="s">
        <v>16</v>
      </c>
      <c r="D146" s="57" t="s">
        <v>13</v>
      </c>
      <c r="E146" s="34" t="s">
        <v>203</v>
      </c>
      <c r="F146" s="34"/>
      <c r="G146" s="133">
        <f>G150</f>
        <v>15</v>
      </c>
      <c r="H146" s="133">
        <f>H150</f>
        <v>0</v>
      </c>
      <c r="I146" s="133">
        <f>I150</f>
        <v>0</v>
      </c>
      <c r="J146" s="133">
        <f>J150</f>
        <v>1.6</v>
      </c>
      <c r="K146" s="132">
        <f>J146/G146*100</f>
        <v>10.666666666666668</v>
      </c>
    </row>
    <row r="147" spans="1:11" ht="38.25" customHeight="1">
      <c r="A147" s="113" t="s">
        <v>201</v>
      </c>
      <c r="B147" s="57" t="s">
        <v>39</v>
      </c>
      <c r="C147" s="57" t="s">
        <v>16</v>
      </c>
      <c r="D147" s="57" t="s">
        <v>13</v>
      </c>
      <c r="E147" s="34" t="s">
        <v>326</v>
      </c>
      <c r="F147" s="34"/>
      <c r="G147" s="133">
        <f>G148</f>
        <v>0</v>
      </c>
      <c r="H147" s="133"/>
      <c r="I147" s="133"/>
      <c r="J147" s="133">
        <f>J148</f>
        <v>0</v>
      </c>
      <c r="K147" s="132">
        <v>0</v>
      </c>
    </row>
    <row r="148" spans="1:11" ht="16.5" customHeight="1">
      <c r="A148" s="113" t="s">
        <v>130</v>
      </c>
      <c r="B148" s="57" t="s">
        <v>39</v>
      </c>
      <c r="C148" s="57" t="s">
        <v>16</v>
      </c>
      <c r="D148" s="57" t="s">
        <v>13</v>
      </c>
      <c r="E148" s="34" t="s">
        <v>326</v>
      </c>
      <c r="F148" s="34">
        <v>800</v>
      </c>
      <c r="G148" s="133">
        <f>G149</f>
        <v>0</v>
      </c>
      <c r="H148" s="133"/>
      <c r="I148" s="133"/>
      <c r="J148" s="133">
        <f>J149</f>
        <v>0</v>
      </c>
      <c r="K148" s="132">
        <v>0</v>
      </c>
    </row>
    <row r="149" spans="1:11" ht="63.75" customHeight="1">
      <c r="A149" s="113" t="s">
        <v>325</v>
      </c>
      <c r="B149" s="57" t="s">
        <v>39</v>
      </c>
      <c r="C149" s="57" t="s">
        <v>16</v>
      </c>
      <c r="D149" s="57" t="s">
        <v>13</v>
      </c>
      <c r="E149" s="34" t="s">
        <v>326</v>
      </c>
      <c r="F149" s="34">
        <v>810</v>
      </c>
      <c r="G149" s="133">
        <v>0</v>
      </c>
      <c r="H149" s="133"/>
      <c r="I149" s="133"/>
      <c r="J149" s="133">
        <v>0</v>
      </c>
      <c r="K149" s="132">
        <v>0</v>
      </c>
    </row>
    <row r="150" spans="1:11" ht="31.5" customHeight="1">
      <c r="A150" s="113" t="s">
        <v>202</v>
      </c>
      <c r="B150" s="57" t="s">
        <v>39</v>
      </c>
      <c r="C150" s="57" t="s">
        <v>16</v>
      </c>
      <c r="D150" s="57" t="s">
        <v>13</v>
      </c>
      <c r="E150" s="34" t="s">
        <v>292</v>
      </c>
      <c r="F150" s="34"/>
      <c r="G150" s="133">
        <f>G151</f>
        <v>15</v>
      </c>
      <c r="H150" s="133"/>
      <c r="I150" s="133"/>
      <c r="J150" s="181">
        <f>J151</f>
        <v>1.6</v>
      </c>
      <c r="K150" s="132">
        <f>J150/G150*100</f>
        <v>10.666666666666668</v>
      </c>
    </row>
    <row r="151" spans="1:11" ht="41.25" customHeight="1">
      <c r="A151" s="64" t="s">
        <v>99</v>
      </c>
      <c r="B151" s="57" t="s">
        <v>39</v>
      </c>
      <c r="C151" s="57" t="s">
        <v>16</v>
      </c>
      <c r="D151" s="57" t="s">
        <v>13</v>
      </c>
      <c r="E151" s="34" t="s">
        <v>292</v>
      </c>
      <c r="F151" s="34">
        <v>200</v>
      </c>
      <c r="G151" s="133">
        <f>G152</f>
        <v>15</v>
      </c>
      <c r="H151" s="133"/>
      <c r="I151" s="133"/>
      <c r="J151" s="181">
        <f>J152</f>
        <v>1.6</v>
      </c>
      <c r="K151" s="132">
        <f>J151/G151*100</f>
        <v>10.666666666666668</v>
      </c>
    </row>
    <row r="152" spans="1:11" ht="41.25" customHeight="1">
      <c r="A152" s="64" t="s">
        <v>115</v>
      </c>
      <c r="B152" s="57" t="s">
        <v>39</v>
      </c>
      <c r="C152" s="57" t="s">
        <v>16</v>
      </c>
      <c r="D152" s="57" t="s">
        <v>13</v>
      </c>
      <c r="E152" s="34" t="s">
        <v>292</v>
      </c>
      <c r="F152" s="34">
        <v>240</v>
      </c>
      <c r="G152" s="133">
        <v>15</v>
      </c>
      <c r="H152" s="133"/>
      <c r="I152" s="133"/>
      <c r="J152" s="181">
        <v>1.6</v>
      </c>
      <c r="K152" s="132">
        <f>J152/G152*100</f>
        <v>10.666666666666668</v>
      </c>
    </row>
    <row r="153" spans="1:11" ht="36" customHeight="1">
      <c r="A153" s="64" t="s">
        <v>309</v>
      </c>
      <c r="B153" s="57" t="s">
        <v>39</v>
      </c>
      <c r="C153" s="57" t="s">
        <v>16</v>
      </c>
      <c r="D153" s="57" t="s">
        <v>13</v>
      </c>
      <c r="E153" s="34" t="s">
        <v>361</v>
      </c>
      <c r="F153" s="34"/>
      <c r="G153" s="133">
        <f>G154</f>
        <v>0</v>
      </c>
      <c r="H153" s="133"/>
      <c r="I153" s="133"/>
      <c r="J153" s="181">
        <f>J154</f>
        <v>0</v>
      </c>
      <c r="K153" s="132">
        <v>0</v>
      </c>
    </row>
    <row r="154" spans="1:11" ht="18.75" customHeight="1">
      <c r="A154" s="64" t="s">
        <v>130</v>
      </c>
      <c r="B154" s="57" t="s">
        <v>39</v>
      </c>
      <c r="C154" s="57" t="s">
        <v>16</v>
      </c>
      <c r="D154" s="57" t="s">
        <v>13</v>
      </c>
      <c r="E154" s="34" t="s">
        <v>361</v>
      </c>
      <c r="F154" s="34">
        <v>800</v>
      </c>
      <c r="G154" s="133">
        <f>G155</f>
        <v>0</v>
      </c>
      <c r="H154" s="133"/>
      <c r="I154" s="133"/>
      <c r="J154" s="181">
        <f>J155</f>
        <v>0</v>
      </c>
      <c r="K154" s="132">
        <v>0</v>
      </c>
    </row>
    <row r="155" spans="1:11" ht="20.25" customHeight="1">
      <c r="A155" s="64" t="s">
        <v>192</v>
      </c>
      <c r="B155" s="57" t="s">
        <v>39</v>
      </c>
      <c r="C155" s="57" t="s">
        <v>16</v>
      </c>
      <c r="D155" s="57" t="s">
        <v>13</v>
      </c>
      <c r="E155" s="34" t="s">
        <v>361</v>
      </c>
      <c r="F155" s="34">
        <v>880</v>
      </c>
      <c r="G155" s="133">
        <v>0</v>
      </c>
      <c r="H155" s="133"/>
      <c r="I155" s="133"/>
      <c r="J155" s="181">
        <v>0</v>
      </c>
      <c r="K155" s="132">
        <v>0</v>
      </c>
    </row>
    <row r="156" spans="1:11" ht="54" customHeight="1">
      <c r="A156" s="122" t="s">
        <v>161</v>
      </c>
      <c r="B156" s="57" t="s">
        <v>39</v>
      </c>
      <c r="C156" s="57" t="s">
        <v>16</v>
      </c>
      <c r="D156" s="57" t="s">
        <v>13</v>
      </c>
      <c r="E156" s="34" t="s">
        <v>162</v>
      </c>
      <c r="F156" s="34"/>
      <c r="G156" s="133">
        <f>G157</f>
        <v>0</v>
      </c>
      <c r="H156" s="133" t="e">
        <f>#REF!+H157</f>
        <v>#REF!</v>
      </c>
      <c r="I156" s="133" t="e">
        <f>#REF!+I157</f>
        <v>#REF!</v>
      </c>
      <c r="J156" s="133">
        <f>J157</f>
        <v>0</v>
      </c>
      <c r="K156" s="132">
        <v>0</v>
      </c>
    </row>
    <row r="157" spans="1:11" ht="51" customHeight="1">
      <c r="A157" s="113" t="s">
        <v>205</v>
      </c>
      <c r="B157" s="57" t="s">
        <v>39</v>
      </c>
      <c r="C157" s="57" t="s">
        <v>16</v>
      </c>
      <c r="D157" s="57" t="s">
        <v>13</v>
      </c>
      <c r="E157" s="34" t="s">
        <v>293</v>
      </c>
      <c r="F157" s="34"/>
      <c r="G157" s="133">
        <f>G158</f>
        <v>0</v>
      </c>
      <c r="H157" s="133"/>
      <c r="I157" s="133"/>
      <c r="J157" s="181">
        <f>J158</f>
        <v>0</v>
      </c>
      <c r="K157" s="132">
        <v>0</v>
      </c>
    </row>
    <row r="158" spans="1:11" ht="39.75" customHeight="1">
      <c r="A158" s="64" t="s">
        <v>99</v>
      </c>
      <c r="B158" s="57" t="s">
        <v>39</v>
      </c>
      <c r="C158" s="57" t="s">
        <v>16</v>
      </c>
      <c r="D158" s="57" t="s">
        <v>13</v>
      </c>
      <c r="E158" s="34" t="s">
        <v>293</v>
      </c>
      <c r="F158" s="34">
        <v>200</v>
      </c>
      <c r="G158" s="133">
        <f>G159</f>
        <v>0</v>
      </c>
      <c r="H158" s="133"/>
      <c r="I158" s="133"/>
      <c r="J158" s="181">
        <f>J159</f>
        <v>0</v>
      </c>
      <c r="K158" s="132">
        <v>0</v>
      </c>
    </row>
    <row r="159" spans="1:11" ht="39.75" customHeight="1">
      <c r="A159" s="64" t="s">
        <v>115</v>
      </c>
      <c r="B159" s="57" t="s">
        <v>39</v>
      </c>
      <c r="C159" s="57" t="s">
        <v>16</v>
      </c>
      <c r="D159" s="57" t="s">
        <v>13</v>
      </c>
      <c r="E159" s="34" t="s">
        <v>293</v>
      </c>
      <c r="F159" s="34">
        <v>240</v>
      </c>
      <c r="G159" s="133">
        <v>0</v>
      </c>
      <c r="H159" s="133"/>
      <c r="I159" s="133"/>
      <c r="J159" s="181">
        <v>0</v>
      </c>
      <c r="K159" s="132">
        <v>0</v>
      </c>
    </row>
    <row r="160" spans="1:11" ht="26.25" customHeight="1">
      <c r="A160" s="122" t="s">
        <v>157</v>
      </c>
      <c r="B160" s="57" t="s">
        <v>39</v>
      </c>
      <c r="C160" s="57" t="s">
        <v>16</v>
      </c>
      <c r="D160" s="71" t="s">
        <v>14</v>
      </c>
      <c r="E160" s="34" t="s">
        <v>158</v>
      </c>
      <c r="F160" s="71"/>
      <c r="G160" s="133">
        <f>G161</f>
        <v>0</v>
      </c>
      <c r="H160" s="133" t="e">
        <f>H161</f>
        <v>#REF!</v>
      </c>
      <c r="I160" s="133" t="e">
        <f>I161</f>
        <v>#REF!</v>
      </c>
      <c r="J160" s="133">
        <f>J161</f>
        <v>0</v>
      </c>
      <c r="K160" s="132">
        <v>0</v>
      </c>
    </row>
    <row r="161" spans="1:11" ht="39.75" customHeight="1">
      <c r="A161" s="113" t="s">
        <v>160</v>
      </c>
      <c r="B161" s="57" t="s">
        <v>39</v>
      </c>
      <c r="C161" s="57" t="s">
        <v>16</v>
      </c>
      <c r="D161" s="57" t="s">
        <v>14</v>
      </c>
      <c r="E161" s="34" t="s">
        <v>158</v>
      </c>
      <c r="F161" s="71"/>
      <c r="G161" s="133">
        <f>G162</f>
        <v>0</v>
      </c>
      <c r="H161" s="133" t="e">
        <f>#REF!+#REF!+H162</f>
        <v>#REF!</v>
      </c>
      <c r="I161" s="133" t="e">
        <f>#REF!+#REF!+I162</f>
        <v>#REF!</v>
      </c>
      <c r="J161" s="133">
        <f>J162+J165</f>
        <v>0</v>
      </c>
      <c r="K161" s="132">
        <v>0</v>
      </c>
    </row>
    <row r="162" spans="1:11" ht="25.5" customHeight="1">
      <c r="A162" s="113" t="s">
        <v>204</v>
      </c>
      <c r="B162" s="57" t="s">
        <v>39</v>
      </c>
      <c r="C162" s="57" t="s">
        <v>16</v>
      </c>
      <c r="D162" s="57" t="s">
        <v>14</v>
      </c>
      <c r="E162" s="34" t="s">
        <v>294</v>
      </c>
      <c r="F162" s="57"/>
      <c r="G162" s="133">
        <f>G163</f>
        <v>0</v>
      </c>
      <c r="H162" s="133"/>
      <c r="I162" s="133"/>
      <c r="J162" s="181">
        <f>J163</f>
        <v>0</v>
      </c>
      <c r="K162" s="132">
        <v>0</v>
      </c>
    </row>
    <row r="163" spans="1:11" ht="38.25" customHeight="1">
      <c r="A163" s="64" t="s">
        <v>99</v>
      </c>
      <c r="B163" s="57" t="s">
        <v>39</v>
      </c>
      <c r="C163" s="57" t="s">
        <v>16</v>
      </c>
      <c r="D163" s="57" t="s">
        <v>14</v>
      </c>
      <c r="E163" s="34" t="s">
        <v>294</v>
      </c>
      <c r="F163" s="57">
        <v>200</v>
      </c>
      <c r="G163" s="133">
        <f>G164</f>
        <v>0</v>
      </c>
      <c r="H163" s="133"/>
      <c r="I163" s="133"/>
      <c r="J163" s="181">
        <f>J164</f>
        <v>0</v>
      </c>
      <c r="K163" s="132">
        <v>0</v>
      </c>
    </row>
    <row r="164" spans="1:11" ht="38.25" customHeight="1">
      <c r="A164" s="64" t="s">
        <v>115</v>
      </c>
      <c r="B164" s="57" t="s">
        <v>39</v>
      </c>
      <c r="C164" s="57" t="s">
        <v>16</v>
      </c>
      <c r="D164" s="57" t="s">
        <v>14</v>
      </c>
      <c r="E164" s="34" t="s">
        <v>294</v>
      </c>
      <c r="F164" s="57">
        <v>240</v>
      </c>
      <c r="G164" s="133">
        <v>0</v>
      </c>
      <c r="H164" s="133"/>
      <c r="I164" s="133"/>
      <c r="J164" s="181">
        <v>0</v>
      </c>
      <c r="K164" s="132">
        <v>0</v>
      </c>
    </row>
    <row r="165" spans="1:11" ht="29.25" customHeight="1">
      <c r="A165" s="113" t="s">
        <v>238</v>
      </c>
      <c r="B165" s="57" t="s">
        <v>39</v>
      </c>
      <c r="C165" s="57" t="s">
        <v>16</v>
      </c>
      <c r="D165" s="57" t="s">
        <v>14</v>
      </c>
      <c r="E165" s="34" t="s">
        <v>355</v>
      </c>
      <c r="F165" s="57"/>
      <c r="G165" s="133">
        <f>G166</f>
        <v>0</v>
      </c>
      <c r="H165" s="133"/>
      <c r="I165" s="133"/>
      <c r="J165" s="181">
        <f>J166</f>
        <v>0</v>
      </c>
      <c r="K165" s="132">
        <v>0</v>
      </c>
    </row>
    <row r="166" spans="1:11" ht="36.75" customHeight="1">
      <c r="A166" s="64" t="s">
        <v>99</v>
      </c>
      <c r="B166" s="57" t="s">
        <v>39</v>
      </c>
      <c r="C166" s="57" t="s">
        <v>16</v>
      </c>
      <c r="D166" s="57" t="s">
        <v>14</v>
      </c>
      <c r="E166" s="34" t="s">
        <v>355</v>
      </c>
      <c r="F166" s="57">
        <v>200</v>
      </c>
      <c r="G166" s="133">
        <f>G167</f>
        <v>0</v>
      </c>
      <c r="H166" s="133"/>
      <c r="I166" s="133"/>
      <c r="J166" s="181">
        <f>J167</f>
        <v>0</v>
      </c>
      <c r="K166" s="132">
        <v>0</v>
      </c>
    </row>
    <row r="167" spans="1:11" ht="38.25" customHeight="1">
      <c r="A167" s="64" t="s">
        <v>115</v>
      </c>
      <c r="B167" s="57" t="s">
        <v>39</v>
      </c>
      <c r="C167" s="57" t="s">
        <v>16</v>
      </c>
      <c r="D167" s="57" t="s">
        <v>14</v>
      </c>
      <c r="E167" s="34" t="s">
        <v>295</v>
      </c>
      <c r="F167" s="57">
        <v>240</v>
      </c>
      <c r="G167" s="133">
        <v>0</v>
      </c>
      <c r="H167" s="133"/>
      <c r="I167" s="133"/>
      <c r="J167" s="181">
        <v>0</v>
      </c>
      <c r="K167" s="132">
        <v>0</v>
      </c>
    </row>
    <row r="168" spans="1:11" ht="20.25" customHeight="1">
      <c r="A168" s="123" t="s">
        <v>9</v>
      </c>
      <c r="B168" s="57" t="s">
        <v>39</v>
      </c>
      <c r="C168" s="57" t="s">
        <v>16</v>
      </c>
      <c r="D168" s="57" t="s">
        <v>24</v>
      </c>
      <c r="E168" s="15"/>
      <c r="F168" s="57"/>
      <c r="G168" s="133">
        <f aca="true" t="shared" si="24" ref="G168:J169">G169</f>
        <v>1864.8</v>
      </c>
      <c r="H168" s="133" t="e">
        <f t="shared" si="24"/>
        <v>#REF!</v>
      </c>
      <c r="I168" s="133" t="e">
        <f t="shared" si="24"/>
        <v>#REF!</v>
      </c>
      <c r="J168" s="133">
        <f t="shared" si="24"/>
        <v>1294.4</v>
      </c>
      <c r="K168" s="132">
        <f aca="true" t="shared" si="25" ref="K168:K173">J168/G168*100</f>
        <v>69.41226941226942</v>
      </c>
    </row>
    <row r="169" spans="1:11" ht="61.5" customHeight="1">
      <c r="A169" s="124" t="s">
        <v>207</v>
      </c>
      <c r="B169" s="71" t="s">
        <v>39</v>
      </c>
      <c r="C169" s="71" t="s">
        <v>16</v>
      </c>
      <c r="D169" s="57" t="s">
        <v>24</v>
      </c>
      <c r="E169" s="34" t="s">
        <v>159</v>
      </c>
      <c r="F169" s="71"/>
      <c r="G169" s="133">
        <f t="shared" si="24"/>
        <v>1864.8</v>
      </c>
      <c r="H169" s="133" t="e">
        <f t="shared" si="24"/>
        <v>#REF!</v>
      </c>
      <c r="I169" s="133" t="e">
        <f t="shared" si="24"/>
        <v>#REF!</v>
      </c>
      <c r="J169" s="133">
        <f t="shared" si="24"/>
        <v>1294.4</v>
      </c>
      <c r="K169" s="132">
        <f t="shared" si="25"/>
        <v>69.41226941226942</v>
      </c>
    </row>
    <row r="170" spans="1:11" ht="23.25" customHeight="1">
      <c r="A170" s="122" t="s">
        <v>164</v>
      </c>
      <c r="B170" s="71" t="s">
        <v>39</v>
      </c>
      <c r="C170" s="71" t="s">
        <v>16</v>
      </c>
      <c r="D170" s="57" t="s">
        <v>24</v>
      </c>
      <c r="E170" s="34" t="s">
        <v>165</v>
      </c>
      <c r="F170" s="71"/>
      <c r="G170" s="133">
        <f>G183+G193+G174+G171+G177+G180</f>
        <v>1864.8</v>
      </c>
      <c r="H170" s="133" t="e">
        <f>#REF!+#REF!+#REF!+#REF!+H183+H193+H174+H171+H177+H180</f>
        <v>#REF!</v>
      </c>
      <c r="I170" s="133" t="e">
        <f>#REF!+#REF!+#REF!+#REF!+I183+I193+I174+I171+I177+I180</f>
        <v>#REF!</v>
      </c>
      <c r="J170" s="133">
        <f>J183+J193+J174+J171+J177+J180</f>
        <v>1294.4</v>
      </c>
      <c r="K170" s="132">
        <f t="shared" si="25"/>
        <v>69.41226941226942</v>
      </c>
    </row>
    <row r="171" spans="1:11" ht="27.75" customHeight="1">
      <c r="A171" s="113" t="s">
        <v>208</v>
      </c>
      <c r="B171" s="57" t="s">
        <v>39</v>
      </c>
      <c r="C171" s="57" t="s">
        <v>16</v>
      </c>
      <c r="D171" s="57" t="s">
        <v>24</v>
      </c>
      <c r="E171" s="34" t="s">
        <v>298</v>
      </c>
      <c r="F171" s="57"/>
      <c r="G171" s="133">
        <f>G172</f>
        <v>1100.3</v>
      </c>
      <c r="H171" s="133"/>
      <c r="I171" s="133"/>
      <c r="J171" s="181">
        <f>J172</f>
        <v>939.4</v>
      </c>
      <c r="K171" s="132">
        <f t="shared" si="25"/>
        <v>85.3767154412433</v>
      </c>
    </row>
    <row r="172" spans="1:11" ht="41.25" customHeight="1">
      <c r="A172" s="64" t="s">
        <v>99</v>
      </c>
      <c r="B172" s="57" t="s">
        <v>39</v>
      </c>
      <c r="C172" s="57" t="s">
        <v>16</v>
      </c>
      <c r="D172" s="57" t="s">
        <v>24</v>
      </c>
      <c r="E172" s="34" t="s">
        <v>298</v>
      </c>
      <c r="F172" s="57">
        <v>200</v>
      </c>
      <c r="G172" s="133">
        <f>G173</f>
        <v>1100.3</v>
      </c>
      <c r="H172" s="133"/>
      <c r="I172" s="133"/>
      <c r="J172" s="181">
        <f>J173</f>
        <v>939.4</v>
      </c>
      <c r="K172" s="132">
        <f t="shared" si="25"/>
        <v>85.3767154412433</v>
      </c>
    </row>
    <row r="173" spans="1:11" ht="41.25" customHeight="1">
      <c r="A173" s="64" t="s">
        <v>115</v>
      </c>
      <c r="B173" s="57" t="s">
        <v>39</v>
      </c>
      <c r="C173" s="57" t="s">
        <v>16</v>
      </c>
      <c r="D173" s="57" t="s">
        <v>24</v>
      </c>
      <c r="E173" s="34" t="s">
        <v>298</v>
      </c>
      <c r="F173" s="57">
        <v>240</v>
      </c>
      <c r="G173" s="133">
        <v>1100.3</v>
      </c>
      <c r="H173" s="133"/>
      <c r="I173" s="133"/>
      <c r="J173" s="181">
        <v>939.4</v>
      </c>
      <c r="K173" s="132">
        <f t="shared" si="25"/>
        <v>85.3767154412433</v>
      </c>
    </row>
    <row r="174" spans="1:11" ht="41.25" customHeight="1">
      <c r="A174" s="113" t="s">
        <v>209</v>
      </c>
      <c r="B174" s="57" t="s">
        <v>39</v>
      </c>
      <c r="C174" s="57" t="s">
        <v>16</v>
      </c>
      <c r="D174" s="57" t="s">
        <v>24</v>
      </c>
      <c r="E174" s="34" t="s">
        <v>299</v>
      </c>
      <c r="F174" s="57"/>
      <c r="G174" s="133">
        <f aca="true" t="shared" si="26" ref="G174:J175">G175</f>
        <v>0</v>
      </c>
      <c r="H174" s="133">
        <f t="shared" si="26"/>
        <v>0</v>
      </c>
      <c r="I174" s="133">
        <f t="shared" si="26"/>
        <v>0</v>
      </c>
      <c r="J174" s="133">
        <f>J175</f>
        <v>0</v>
      </c>
      <c r="K174" s="132">
        <v>0</v>
      </c>
    </row>
    <row r="175" spans="1:11" ht="41.25" customHeight="1">
      <c r="A175" s="64" t="s">
        <v>99</v>
      </c>
      <c r="B175" s="57" t="s">
        <v>39</v>
      </c>
      <c r="C175" s="57" t="s">
        <v>16</v>
      </c>
      <c r="D175" s="57" t="s">
        <v>24</v>
      </c>
      <c r="E175" s="34" t="s">
        <v>299</v>
      </c>
      <c r="F175" s="57">
        <v>200</v>
      </c>
      <c r="G175" s="133">
        <f t="shared" si="26"/>
        <v>0</v>
      </c>
      <c r="H175" s="133">
        <f t="shared" si="26"/>
        <v>0</v>
      </c>
      <c r="I175" s="133">
        <f t="shared" si="26"/>
        <v>0</v>
      </c>
      <c r="J175" s="133">
        <f t="shared" si="26"/>
        <v>0</v>
      </c>
      <c r="K175" s="132">
        <v>0</v>
      </c>
    </row>
    <row r="176" spans="1:11" ht="41.25" customHeight="1">
      <c r="A176" s="64" t="s">
        <v>115</v>
      </c>
      <c r="B176" s="57" t="s">
        <v>39</v>
      </c>
      <c r="C176" s="57" t="s">
        <v>16</v>
      </c>
      <c r="D176" s="57" t="s">
        <v>24</v>
      </c>
      <c r="E176" s="34" t="s">
        <v>299</v>
      </c>
      <c r="F176" s="57">
        <v>240</v>
      </c>
      <c r="G176" s="133">
        <v>0</v>
      </c>
      <c r="H176" s="133"/>
      <c r="I176" s="133"/>
      <c r="J176" s="181">
        <v>0</v>
      </c>
      <c r="K176" s="132">
        <v>0</v>
      </c>
    </row>
    <row r="177" spans="1:11" ht="26.25" customHeight="1">
      <c r="A177" s="113" t="s">
        <v>210</v>
      </c>
      <c r="B177" s="71">
        <v>935</v>
      </c>
      <c r="C177" s="57" t="s">
        <v>16</v>
      </c>
      <c r="D177" s="57" t="s">
        <v>24</v>
      </c>
      <c r="E177" s="34" t="s">
        <v>300</v>
      </c>
      <c r="F177" s="57"/>
      <c r="G177" s="133">
        <f>G178</f>
        <v>0</v>
      </c>
      <c r="H177" s="133"/>
      <c r="I177" s="133"/>
      <c r="J177" s="181">
        <f>J178</f>
        <v>0</v>
      </c>
      <c r="K177" s="132">
        <v>0</v>
      </c>
    </row>
    <row r="178" spans="1:11" ht="42" customHeight="1">
      <c r="A178" s="64" t="s">
        <v>99</v>
      </c>
      <c r="B178" s="71">
        <v>935</v>
      </c>
      <c r="C178" s="57" t="s">
        <v>16</v>
      </c>
      <c r="D178" s="57" t="s">
        <v>24</v>
      </c>
      <c r="E178" s="34" t="s">
        <v>300</v>
      </c>
      <c r="F178" s="57">
        <v>200</v>
      </c>
      <c r="G178" s="133">
        <f>G179</f>
        <v>0</v>
      </c>
      <c r="H178" s="133"/>
      <c r="I178" s="133"/>
      <c r="J178" s="181">
        <f>J179</f>
        <v>0</v>
      </c>
      <c r="K178" s="132">
        <v>0</v>
      </c>
    </row>
    <row r="179" spans="1:11" ht="42" customHeight="1">
      <c r="A179" s="64" t="s">
        <v>115</v>
      </c>
      <c r="B179" s="71">
        <v>935</v>
      </c>
      <c r="C179" s="57" t="s">
        <v>16</v>
      </c>
      <c r="D179" s="57" t="s">
        <v>24</v>
      </c>
      <c r="E179" s="34" t="s">
        <v>300</v>
      </c>
      <c r="F179" s="57">
        <v>240</v>
      </c>
      <c r="G179" s="133">
        <v>0</v>
      </c>
      <c r="H179" s="133"/>
      <c r="I179" s="133"/>
      <c r="J179" s="181">
        <v>0</v>
      </c>
      <c r="K179" s="132">
        <v>0</v>
      </c>
    </row>
    <row r="180" spans="1:11" ht="30" customHeight="1">
      <c r="A180" s="113" t="s">
        <v>239</v>
      </c>
      <c r="B180" s="71">
        <v>935</v>
      </c>
      <c r="C180" s="57" t="s">
        <v>16</v>
      </c>
      <c r="D180" s="57" t="s">
        <v>24</v>
      </c>
      <c r="E180" s="34" t="s">
        <v>254</v>
      </c>
      <c r="F180" s="57"/>
      <c r="G180" s="133">
        <f>G181</f>
        <v>0</v>
      </c>
      <c r="H180" s="133"/>
      <c r="I180" s="133"/>
      <c r="J180" s="181">
        <f>J181</f>
        <v>0</v>
      </c>
      <c r="K180" s="132">
        <v>0</v>
      </c>
    </row>
    <row r="181" spans="1:11" ht="44.25" customHeight="1">
      <c r="A181" s="64" t="s">
        <v>99</v>
      </c>
      <c r="B181" s="71">
        <v>935</v>
      </c>
      <c r="C181" s="57" t="s">
        <v>16</v>
      </c>
      <c r="D181" s="57" t="s">
        <v>24</v>
      </c>
      <c r="E181" s="34" t="s">
        <v>254</v>
      </c>
      <c r="F181" s="57">
        <v>200</v>
      </c>
      <c r="G181" s="133">
        <f>G182</f>
        <v>0</v>
      </c>
      <c r="H181" s="133"/>
      <c r="I181" s="133"/>
      <c r="J181" s="181">
        <f>J182</f>
        <v>0</v>
      </c>
      <c r="K181" s="132">
        <v>0</v>
      </c>
    </row>
    <row r="182" spans="1:11" ht="44.25" customHeight="1">
      <c r="A182" s="64" t="s">
        <v>115</v>
      </c>
      <c r="B182" s="71">
        <v>935</v>
      </c>
      <c r="C182" s="57" t="s">
        <v>16</v>
      </c>
      <c r="D182" s="57" t="s">
        <v>24</v>
      </c>
      <c r="E182" s="34" t="s">
        <v>254</v>
      </c>
      <c r="F182" s="57">
        <v>240</v>
      </c>
      <c r="G182" s="133">
        <v>0</v>
      </c>
      <c r="H182" s="133"/>
      <c r="I182" s="133"/>
      <c r="J182" s="181">
        <v>0</v>
      </c>
      <c r="K182" s="132">
        <v>0</v>
      </c>
    </row>
    <row r="183" spans="1:11" ht="91.5" customHeight="1">
      <c r="A183" s="113" t="s">
        <v>211</v>
      </c>
      <c r="B183" s="71">
        <v>935</v>
      </c>
      <c r="C183" s="57" t="s">
        <v>16</v>
      </c>
      <c r="D183" s="57" t="s">
        <v>24</v>
      </c>
      <c r="E183" s="34" t="s">
        <v>253</v>
      </c>
      <c r="F183" s="57"/>
      <c r="G183" s="133">
        <f>G187+G190+G184</f>
        <v>450</v>
      </c>
      <c r="H183" s="133">
        <f>H187+H190+H184</f>
        <v>800</v>
      </c>
      <c r="I183" s="133">
        <f>I187+I190+I184</f>
        <v>0</v>
      </c>
      <c r="J183" s="133">
        <f>J187+J190+J184</f>
        <v>40.5</v>
      </c>
      <c r="K183" s="132">
        <f aca="true" t="shared" si="27" ref="K183:K223">J183/G183*100</f>
        <v>9</v>
      </c>
    </row>
    <row r="184" spans="1:11" ht="42" customHeight="1">
      <c r="A184" s="113" t="s">
        <v>212</v>
      </c>
      <c r="B184" s="71">
        <v>935</v>
      </c>
      <c r="C184" s="57" t="s">
        <v>16</v>
      </c>
      <c r="D184" s="57" t="s">
        <v>24</v>
      </c>
      <c r="E184" s="34" t="s">
        <v>301</v>
      </c>
      <c r="F184" s="57"/>
      <c r="G184" s="133">
        <f>G185</f>
        <v>450</v>
      </c>
      <c r="H184" s="133">
        <f aca="true" t="shared" si="28" ref="H184:J185">H185</f>
        <v>0</v>
      </c>
      <c r="I184" s="133">
        <f t="shared" si="28"/>
        <v>0</v>
      </c>
      <c r="J184" s="133">
        <f t="shared" si="28"/>
        <v>40.5</v>
      </c>
      <c r="K184" s="132">
        <f t="shared" si="27"/>
        <v>9</v>
      </c>
    </row>
    <row r="185" spans="1:11" ht="42" customHeight="1">
      <c r="A185" s="64" t="s">
        <v>99</v>
      </c>
      <c r="B185" s="71">
        <v>935</v>
      </c>
      <c r="C185" s="57" t="s">
        <v>16</v>
      </c>
      <c r="D185" s="57" t="s">
        <v>24</v>
      </c>
      <c r="E185" s="34" t="s">
        <v>301</v>
      </c>
      <c r="F185" s="57">
        <v>200</v>
      </c>
      <c r="G185" s="133">
        <f>G186</f>
        <v>450</v>
      </c>
      <c r="H185" s="133"/>
      <c r="I185" s="133"/>
      <c r="J185" s="133">
        <f t="shared" si="28"/>
        <v>40.5</v>
      </c>
      <c r="K185" s="132">
        <f t="shared" si="27"/>
        <v>9</v>
      </c>
    </row>
    <row r="186" spans="1:11" ht="42" customHeight="1">
      <c r="A186" s="64" t="s">
        <v>115</v>
      </c>
      <c r="B186" s="71">
        <v>935</v>
      </c>
      <c r="C186" s="57" t="s">
        <v>16</v>
      </c>
      <c r="D186" s="57" t="s">
        <v>24</v>
      </c>
      <c r="E186" s="34" t="s">
        <v>301</v>
      </c>
      <c r="F186" s="57">
        <v>240</v>
      </c>
      <c r="G186" s="133">
        <v>450</v>
      </c>
      <c r="H186" s="133"/>
      <c r="I186" s="133"/>
      <c r="J186" s="181">
        <v>40.5</v>
      </c>
      <c r="K186" s="132">
        <f t="shared" si="27"/>
        <v>9</v>
      </c>
    </row>
    <row r="187" spans="1:11" ht="31.5" customHeight="1">
      <c r="A187" s="113" t="s">
        <v>224</v>
      </c>
      <c r="B187" s="71">
        <v>935</v>
      </c>
      <c r="C187" s="57" t="s">
        <v>16</v>
      </c>
      <c r="D187" s="57" t="s">
        <v>24</v>
      </c>
      <c r="E187" s="34" t="s">
        <v>264</v>
      </c>
      <c r="F187" s="57"/>
      <c r="G187" s="133">
        <f aca="true" t="shared" si="29" ref="G187:J188">G188</f>
        <v>0</v>
      </c>
      <c r="H187" s="133">
        <f t="shared" si="29"/>
        <v>300</v>
      </c>
      <c r="I187" s="133">
        <f t="shared" si="29"/>
        <v>0</v>
      </c>
      <c r="J187" s="133">
        <f t="shared" si="29"/>
        <v>0</v>
      </c>
      <c r="K187" s="132">
        <v>0</v>
      </c>
    </row>
    <row r="188" spans="1:11" ht="39.75" customHeight="1">
      <c r="A188" s="64" t="s">
        <v>99</v>
      </c>
      <c r="B188" s="71">
        <v>935</v>
      </c>
      <c r="C188" s="57" t="s">
        <v>16</v>
      </c>
      <c r="D188" s="57" t="s">
        <v>24</v>
      </c>
      <c r="E188" s="34" t="s">
        <v>264</v>
      </c>
      <c r="F188" s="57">
        <v>200</v>
      </c>
      <c r="G188" s="133">
        <f t="shared" si="29"/>
        <v>0</v>
      </c>
      <c r="H188" s="133">
        <f t="shared" si="29"/>
        <v>300</v>
      </c>
      <c r="I188" s="133">
        <f t="shared" si="29"/>
        <v>0</v>
      </c>
      <c r="J188" s="133">
        <f t="shared" si="29"/>
        <v>0</v>
      </c>
      <c r="K188" s="132">
        <v>0</v>
      </c>
    </row>
    <row r="189" spans="1:11" ht="39.75" customHeight="1">
      <c r="A189" s="64" t="s">
        <v>115</v>
      </c>
      <c r="B189" s="71">
        <v>935</v>
      </c>
      <c r="C189" s="57" t="s">
        <v>16</v>
      </c>
      <c r="D189" s="57" t="s">
        <v>24</v>
      </c>
      <c r="E189" s="34" t="s">
        <v>264</v>
      </c>
      <c r="F189" s="57">
        <v>240</v>
      </c>
      <c r="G189" s="133">
        <v>0</v>
      </c>
      <c r="H189" s="133">
        <v>300</v>
      </c>
      <c r="I189" s="133">
        <v>0</v>
      </c>
      <c r="J189" s="181">
        <v>0</v>
      </c>
      <c r="K189" s="132">
        <v>0</v>
      </c>
    </row>
    <row r="190" spans="1:11" ht="26.25" customHeight="1">
      <c r="A190" s="113" t="s">
        <v>223</v>
      </c>
      <c r="B190" s="71">
        <v>935</v>
      </c>
      <c r="C190" s="57" t="s">
        <v>16</v>
      </c>
      <c r="D190" s="57" t="s">
        <v>24</v>
      </c>
      <c r="E190" s="34" t="s">
        <v>356</v>
      </c>
      <c r="F190" s="57"/>
      <c r="G190" s="133">
        <f aca="true" t="shared" si="30" ref="G190:J191">G191</f>
        <v>0</v>
      </c>
      <c r="H190" s="133">
        <f t="shared" si="30"/>
        <v>500</v>
      </c>
      <c r="I190" s="133">
        <f t="shared" si="30"/>
        <v>0</v>
      </c>
      <c r="J190" s="133">
        <f t="shared" si="30"/>
        <v>0</v>
      </c>
      <c r="K190" s="132">
        <v>0</v>
      </c>
    </row>
    <row r="191" spans="1:11" ht="40.5" customHeight="1">
      <c r="A191" s="64" t="s">
        <v>99</v>
      </c>
      <c r="B191" s="71">
        <v>935</v>
      </c>
      <c r="C191" s="57" t="s">
        <v>16</v>
      </c>
      <c r="D191" s="57" t="s">
        <v>24</v>
      </c>
      <c r="E191" s="34" t="s">
        <v>356</v>
      </c>
      <c r="F191" s="57">
        <v>200</v>
      </c>
      <c r="G191" s="133">
        <f t="shared" si="30"/>
        <v>0</v>
      </c>
      <c r="H191" s="133">
        <f t="shared" si="30"/>
        <v>500</v>
      </c>
      <c r="I191" s="133">
        <f t="shared" si="30"/>
        <v>0</v>
      </c>
      <c r="J191" s="133">
        <f t="shared" si="30"/>
        <v>0</v>
      </c>
      <c r="K191" s="132">
        <v>0</v>
      </c>
    </row>
    <row r="192" spans="1:11" ht="38.25" customHeight="1">
      <c r="A192" s="64" t="s">
        <v>115</v>
      </c>
      <c r="B192" s="71">
        <v>935</v>
      </c>
      <c r="C192" s="57" t="s">
        <v>16</v>
      </c>
      <c r="D192" s="57" t="s">
        <v>24</v>
      </c>
      <c r="E192" s="34" t="s">
        <v>356</v>
      </c>
      <c r="F192" s="57">
        <v>240</v>
      </c>
      <c r="G192" s="133">
        <v>0</v>
      </c>
      <c r="H192" s="133">
        <v>500</v>
      </c>
      <c r="I192" s="133">
        <v>0</v>
      </c>
      <c r="J192" s="181">
        <v>0</v>
      </c>
      <c r="K192" s="132">
        <v>0</v>
      </c>
    </row>
    <row r="193" spans="1:11" ht="126.75" customHeight="1">
      <c r="A193" s="113" t="s">
        <v>79</v>
      </c>
      <c r="B193" s="71">
        <v>935</v>
      </c>
      <c r="C193" s="57" t="s">
        <v>16</v>
      </c>
      <c r="D193" s="57" t="s">
        <v>24</v>
      </c>
      <c r="E193" s="34" t="s">
        <v>214</v>
      </c>
      <c r="F193" s="57"/>
      <c r="G193" s="133">
        <f aca="true" t="shared" si="31" ref="G193:J194">G194</f>
        <v>314.5</v>
      </c>
      <c r="H193" s="133">
        <f t="shared" si="31"/>
        <v>1300</v>
      </c>
      <c r="I193" s="133">
        <f t="shared" si="31"/>
        <v>1200</v>
      </c>
      <c r="J193" s="133">
        <f t="shared" si="31"/>
        <v>314.5</v>
      </c>
      <c r="K193" s="132">
        <f t="shared" si="27"/>
        <v>100</v>
      </c>
    </row>
    <row r="194" spans="1:11" ht="66" customHeight="1">
      <c r="A194" s="113" t="s">
        <v>215</v>
      </c>
      <c r="B194" s="71">
        <v>935</v>
      </c>
      <c r="C194" s="57" t="s">
        <v>16</v>
      </c>
      <c r="D194" s="57" t="s">
        <v>24</v>
      </c>
      <c r="E194" s="34" t="s">
        <v>213</v>
      </c>
      <c r="F194" s="57"/>
      <c r="G194" s="133">
        <f t="shared" si="31"/>
        <v>314.5</v>
      </c>
      <c r="H194" s="133">
        <f t="shared" si="31"/>
        <v>1300</v>
      </c>
      <c r="I194" s="133">
        <f t="shared" si="31"/>
        <v>1200</v>
      </c>
      <c r="J194" s="133">
        <f t="shared" si="31"/>
        <v>314.5</v>
      </c>
      <c r="K194" s="132">
        <f t="shared" si="27"/>
        <v>100</v>
      </c>
    </row>
    <row r="195" spans="1:11" ht="17.25" customHeight="1">
      <c r="A195" s="64" t="s">
        <v>80</v>
      </c>
      <c r="B195" s="71">
        <v>935</v>
      </c>
      <c r="C195" s="57" t="s">
        <v>16</v>
      </c>
      <c r="D195" s="57" t="s">
        <v>24</v>
      </c>
      <c r="E195" s="34" t="s">
        <v>213</v>
      </c>
      <c r="F195" s="57">
        <v>540</v>
      </c>
      <c r="G195" s="133">
        <v>314.5</v>
      </c>
      <c r="H195" s="133">
        <v>1300</v>
      </c>
      <c r="I195" s="133">
        <v>1200</v>
      </c>
      <c r="J195" s="15">
        <v>314.5</v>
      </c>
      <c r="K195" s="132">
        <f t="shared" si="27"/>
        <v>100</v>
      </c>
    </row>
    <row r="196" spans="1:11" ht="28.5" customHeight="1">
      <c r="A196" s="96" t="s">
        <v>17</v>
      </c>
      <c r="B196" s="89" t="s">
        <v>39</v>
      </c>
      <c r="C196" s="89" t="s">
        <v>1</v>
      </c>
      <c r="D196" s="90"/>
      <c r="E196" s="90"/>
      <c r="F196" s="90"/>
      <c r="G196" s="132">
        <f>G197</f>
        <v>3238.92</v>
      </c>
      <c r="H196" s="132">
        <f aca="true" t="shared" si="32" ref="H196:J198">H197</f>
        <v>13992.2</v>
      </c>
      <c r="I196" s="132">
        <f t="shared" si="32"/>
        <v>15111.6</v>
      </c>
      <c r="J196" s="132">
        <f t="shared" si="32"/>
        <v>2481.62</v>
      </c>
      <c r="K196" s="132">
        <f t="shared" si="27"/>
        <v>76.61874945969643</v>
      </c>
    </row>
    <row r="197" spans="1:11" ht="12.75">
      <c r="A197" s="35" t="s">
        <v>28</v>
      </c>
      <c r="B197" s="37" t="s">
        <v>39</v>
      </c>
      <c r="C197" s="37" t="s">
        <v>1</v>
      </c>
      <c r="D197" s="37" t="s">
        <v>13</v>
      </c>
      <c r="E197" s="97"/>
      <c r="F197" s="97"/>
      <c r="G197" s="133">
        <f>G198</f>
        <v>3238.92</v>
      </c>
      <c r="H197" s="133">
        <f t="shared" si="32"/>
        <v>13992.2</v>
      </c>
      <c r="I197" s="133">
        <f t="shared" si="32"/>
        <v>15111.6</v>
      </c>
      <c r="J197" s="133">
        <f t="shared" si="32"/>
        <v>2481.62</v>
      </c>
      <c r="K197" s="132">
        <f t="shared" si="27"/>
        <v>76.61874945969643</v>
      </c>
    </row>
    <row r="198" spans="1:11" ht="28.5" customHeight="1">
      <c r="A198" s="121" t="s">
        <v>182</v>
      </c>
      <c r="B198" s="37" t="s">
        <v>39</v>
      </c>
      <c r="C198" s="37" t="s">
        <v>1</v>
      </c>
      <c r="D198" s="37" t="s">
        <v>13</v>
      </c>
      <c r="E198" s="34" t="s">
        <v>184</v>
      </c>
      <c r="F198" s="37"/>
      <c r="G198" s="133">
        <f>G199</f>
        <v>3238.92</v>
      </c>
      <c r="H198" s="133">
        <f t="shared" si="32"/>
        <v>13992.2</v>
      </c>
      <c r="I198" s="133">
        <f t="shared" si="32"/>
        <v>15111.6</v>
      </c>
      <c r="J198" s="133">
        <f t="shared" si="32"/>
        <v>2481.62</v>
      </c>
      <c r="K198" s="132">
        <f t="shared" si="27"/>
        <v>76.61874945969643</v>
      </c>
    </row>
    <row r="199" spans="1:11" ht="30" customHeight="1">
      <c r="A199" s="122" t="s">
        <v>183</v>
      </c>
      <c r="B199" s="37" t="s">
        <v>39</v>
      </c>
      <c r="C199" s="37" t="s">
        <v>1</v>
      </c>
      <c r="D199" s="37" t="s">
        <v>13</v>
      </c>
      <c r="E199" s="34" t="s">
        <v>187</v>
      </c>
      <c r="F199" s="37"/>
      <c r="G199" s="133">
        <f>G200+G203</f>
        <v>3238.92</v>
      </c>
      <c r="H199" s="133">
        <f>H200+H203</f>
        <v>13992.2</v>
      </c>
      <c r="I199" s="133">
        <f>I200+I203</f>
        <v>15111.6</v>
      </c>
      <c r="J199" s="133">
        <f>J200+J203</f>
        <v>2481.62</v>
      </c>
      <c r="K199" s="132">
        <f t="shared" si="27"/>
        <v>76.61874945969643</v>
      </c>
    </row>
    <row r="200" spans="1:11" ht="28.5" customHeight="1">
      <c r="A200" s="113" t="s">
        <v>185</v>
      </c>
      <c r="B200" s="37" t="s">
        <v>39</v>
      </c>
      <c r="C200" s="37" t="s">
        <v>1</v>
      </c>
      <c r="D200" s="37" t="s">
        <v>13</v>
      </c>
      <c r="E200" s="34" t="s">
        <v>188</v>
      </c>
      <c r="F200" s="37"/>
      <c r="G200" s="133">
        <f aca="true" t="shared" si="33" ref="G200:J201">G201</f>
        <v>2988.92</v>
      </c>
      <c r="H200" s="133">
        <f t="shared" si="33"/>
        <v>12912.2</v>
      </c>
      <c r="I200" s="133">
        <f t="shared" si="33"/>
        <v>13945.2</v>
      </c>
      <c r="J200" s="133">
        <f t="shared" si="33"/>
        <v>2325.52</v>
      </c>
      <c r="K200" s="132">
        <f t="shared" si="27"/>
        <v>77.80469199577105</v>
      </c>
    </row>
    <row r="201" spans="1:11" ht="55.5" customHeight="1">
      <c r="A201" s="113" t="s">
        <v>189</v>
      </c>
      <c r="B201" s="37" t="s">
        <v>39</v>
      </c>
      <c r="C201" s="37" t="s">
        <v>1</v>
      </c>
      <c r="D201" s="37" t="s">
        <v>13</v>
      </c>
      <c r="E201" s="34" t="s">
        <v>188</v>
      </c>
      <c r="F201" s="37">
        <v>600</v>
      </c>
      <c r="G201" s="133">
        <f t="shared" si="33"/>
        <v>2988.92</v>
      </c>
      <c r="H201" s="133">
        <f t="shared" si="33"/>
        <v>12912.2</v>
      </c>
      <c r="I201" s="133">
        <f t="shared" si="33"/>
        <v>13945.2</v>
      </c>
      <c r="J201" s="133">
        <f t="shared" si="33"/>
        <v>2325.52</v>
      </c>
      <c r="K201" s="132">
        <f t="shared" si="27"/>
        <v>77.80469199577105</v>
      </c>
    </row>
    <row r="202" spans="1:11" ht="51.75" customHeight="1">
      <c r="A202" s="113" t="s">
        <v>95</v>
      </c>
      <c r="B202" s="37" t="s">
        <v>39</v>
      </c>
      <c r="C202" s="37" t="s">
        <v>1</v>
      </c>
      <c r="D202" s="37" t="s">
        <v>13</v>
      </c>
      <c r="E202" s="34" t="s">
        <v>188</v>
      </c>
      <c r="F202" s="37">
        <v>610</v>
      </c>
      <c r="G202" s="133">
        <v>2988.92</v>
      </c>
      <c r="H202" s="225">
        <v>12912.2</v>
      </c>
      <c r="I202" s="225">
        <v>13945.2</v>
      </c>
      <c r="J202" s="15">
        <v>2325.52</v>
      </c>
      <c r="K202" s="132">
        <f t="shared" si="27"/>
        <v>77.80469199577105</v>
      </c>
    </row>
    <row r="203" spans="1:11" ht="39.75" customHeight="1">
      <c r="A203" s="113" t="s">
        <v>186</v>
      </c>
      <c r="B203" s="37" t="s">
        <v>39</v>
      </c>
      <c r="C203" s="37"/>
      <c r="D203" s="37"/>
      <c r="E203" s="34" t="s">
        <v>357</v>
      </c>
      <c r="F203" s="37"/>
      <c r="G203" s="133">
        <f aca="true" t="shared" si="34" ref="G203:J204">G204</f>
        <v>250</v>
      </c>
      <c r="H203" s="133">
        <f t="shared" si="34"/>
        <v>1080</v>
      </c>
      <c r="I203" s="133">
        <f t="shared" si="34"/>
        <v>1166.4</v>
      </c>
      <c r="J203" s="133">
        <f t="shared" si="34"/>
        <v>156.1</v>
      </c>
      <c r="K203" s="132">
        <f t="shared" si="27"/>
        <v>62.44</v>
      </c>
    </row>
    <row r="204" spans="1:11" ht="45" customHeight="1">
      <c r="A204" s="64" t="s">
        <v>99</v>
      </c>
      <c r="B204" s="37" t="s">
        <v>39</v>
      </c>
      <c r="C204" s="37" t="s">
        <v>1</v>
      </c>
      <c r="D204" s="37" t="s">
        <v>13</v>
      </c>
      <c r="E204" s="34" t="s">
        <v>357</v>
      </c>
      <c r="F204" s="37">
        <v>240</v>
      </c>
      <c r="G204" s="133">
        <f t="shared" si="34"/>
        <v>250</v>
      </c>
      <c r="H204" s="133">
        <f t="shared" si="34"/>
        <v>1080</v>
      </c>
      <c r="I204" s="133">
        <f t="shared" si="34"/>
        <v>1166.4</v>
      </c>
      <c r="J204" s="133">
        <f t="shared" si="34"/>
        <v>156.1</v>
      </c>
      <c r="K204" s="132">
        <f t="shared" si="27"/>
        <v>62.44</v>
      </c>
    </row>
    <row r="205" spans="1:11" ht="40.5" customHeight="1">
      <c r="A205" s="64" t="s">
        <v>115</v>
      </c>
      <c r="B205" s="37">
        <v>935</v>
      </c>
      <c r="C205" s="37" t="s">
        <v>1</v>
      </c>
      <c r="D205" s="37" t="s">
        <v>13</v>
      </c>
      <c r="E205" s="34" t="s">
        <v>357</v>
      </c>
      <c r="F205" s="57">
        <v>244</v>
      </c>
      <c r="G205" s="133">
        <v>250</v>
      </c>
      <c r="H205" s="225">
        <v>1080</v>
      </c>
      <c r="I205" s="225">
        <v>1166.4</v>
      </c>
      <c r="J205" s="15">
        <v>156.1</v>
      </c>
      <c r="K205" s="132">
        <f t="shared" si="27"/>
        <v>62.44</v>
      </c>
    </row>
    <row r="206" spans="1:11" ht="20.25" customHeight="1">
      <c r="A206" s="95" t="s">
        <v>23</v>
      </c>
      <c r="B206" s="62" t="s">
        <v>39</v>
      </c>
      <c r="C206" s="89" t="s">
        <v>2</v>
      </c>
      <c r="D206" s="90"/>
      <c r="E206" s="90"/>
      <c r="F206" s="90"/>
      <c r="G206" s="132">
        <f>G207+G214</f>
        <v>293.8</v>
      </c>
      <c r="H206" s="132" t="e">
        <f>H207+H214</f>
        <v>#REF!</v>
      </c>
      <c r="I206" s="132" t="e">
        <f>I207+I214</f>
        <v>#REF!</v>
      </c>
      <c r="J206" s="132">
        <f>J207+J214</f>
        <v>141.54000000000002</v>
      </c>
      <c r="K206" s="132">
        <f t="shared" si="27"/>
        <v>48.17562968005446</v>
      </c>
    </row>
    <row r="207" spans="1:11" ht="18" customHeight="1">
      <c r="A207" s="64" t="s">
        <v>8</v>
      </c>
      <c r="B207" s="56" t="s">
        <v>39</v>
      </c>
      <c r="C207" s="57">
        <v>10</v>
      </c>
      <c r="D207" s="57" t="s">
        <v>13</v>
      </c>
      <c r="E207" s="34"/>
      <c r="F207" s="57"/>
      <c r="G207" s="133">
        <f>G208</f>
        <v>156.25</v>
      </c>
      <c r="H207" s="133">
        <f>H208</f>
        <v>625</v>
      </c>
      <c r="I207" s="133">
        <f>I208</f>
        <v>650</v>
      </c>
      <c r="J207" s="133">
        <f>J208</f>
        <v>78.79</v>
      </c>
      <c r="K207" s="132">
        <f t="shared" si="27"/>
        <v>50.4256</v>
      </c>
    </row>
    <row r="208" spans="1:11" ht="47.25" customHeight="1">
      <c r="A208" s="120" t="s">
        <v>194</v>
      </c>
      <c r="B208" s="56" t="s">
        <v>39</v>
      </c>
      <c r="C208" s="57">
        <v>10</v>
      </c>
      <c r="D208" s="59" t="s">
        <v>13</v>
      </c>
      <c r="E208" s="34" t="s">
        <v>179</v>
      </c>
      <c r="F208" s="57"/>
      <c r="G208" s="133">
        <f>G211</f>
        <v>156.25</v>
      </c>
      <c r="H208" s="133">
        <f>H211</f>
        <v>625</v>
      </c>
      <c r="I208" s="133">
        <f>I211</f>
        <v>650</v>
      </c>
      <c r="J208" s="133">
        <f>J211</f>
        <v>78.79</v>
      </c>
      <c r="K208" s="132">
        <f t="shared" si="27"/>
        <v>50.4256</v>
      </c>
    </row>
    <row r="209" spans="1:11" ht="42" customHeight="1">
      <c r="A209" s="116" t="s">
        <v>217</v>
      </c>
      <c r="B209" s="56" t="s">
        <v>39</v>
      </c>
      <c r="C209" s="57">
        <v>10</v>
      </c>
      <c r="D209" s="59" t="s">
        <v>13</v>
      </c>
      <c r="E209" s="34" t="s">
        <v>190</v>
      </c>
      <c r="F209" s="57"/>
      <c r="G209" s="133">
        <f aca="true" t="shared" si="35" ref="G209:J210">G210</f>
        <v>156.25</v>
      </c>
      <c r="H209" s="133">
        <f t="shared" si="35"/>
        <v>625</v>
      </c>
      <c r="I209" s="133">
        <f t="shared" si="35"/>
        <v>650</v>
      </c>
      <c r="J209" s="133">
        <f t="shared" si="35"/>
        <v>78.79</v>
      </c>
      <c r="K209" s="132">
        <f t="shared" si="27"/>
        <v>50.4256</v>
      </c>
    </row>
    <row r="210" spans="1:11" ht="17.25" customHeight="1">
      <c r="A210" s="114" t="s">
        <v>7</v>
      </c>
      <c r="B210" s="56" t="s">
        <v>39</v>
      </c>
      <c r="C210" s="57">
        <v>10</v>
      </c>
      <c r="D210" s="59" t="s">
        <v>13</v>
      </c>
      <c r="E210" s="34" t="s">
        <v>191</v>
      </c>
      <c r="F210" s="57"/>
      <c r="G210" s="133">
        <f t="shared" si="35"/>
        <v>156.25</v>
      </c>
      <c r="H210" s="133">
        <f t="shared" si="35"/>
        <v>625</v>
      </c>
      <c r="I210" s="133">
        <f t="shared" si="35"/>
        <v>650</v>
      </c>
      <c r="J210" s="133">
        <f t="shared" si="35"/>
        <v>78.79</v>
      </c>
      <c r="K210" s="132">
        <f t="shared" si="27"/>
        <v>50.4256</v>
      </c>
    </row>
    <row r="211" spans="1:11" ht="54.75" customHeight="1">
      <c r="A211" s="64" t="s">
        <v>216</v>
      </c>
      <c r="B211" s="56" t="s">
        <v>39</v>
      </c>
      <c r="C211" s="57">
        <v>10</v>
      </c>
      <c r="D211" s="59" t="s">
        <v>13</v>
      </c>
      <c r="E211" s="34" t="s">
        <v>193</v>
      </c>
      <c r="F211" s="57"/>
      <c r="G211" s="133">
        <f>G213</f>
        <v>156.25</v>
      </c>
      <c r="H211" s="133">
        <f>H213</f>
        <v>625</v>
      </c>
      <c r="I211" s="133">
        <f>I213</f>
        <v>650</v>
      </c>
      <c r="J211" s="133">
        <f>J213</f>
        <v>78.79</v>
      </c>
      <c r="K211" s="132">
        <f t="shared" si="27"/>
        <v>50.4256</v>
      </c>
    </row>
    <row r="212" spans="1:11" ht="23.25" customHeight="1">
      <c r="A212" s="64" t="s">
        <v>130</v>
      </c>
      <c r="B212" s="56" t="s">
        <v>39</v>
      </c>
      <c r="C212" s="57">
        <v>10</v>
      </c>
      <c r="D212" s="59" t="s">
        <v>13</v>
      </c>
      <c r="E212" s="34" t="s">
        <v>193</v>
      </c>
      <c r="F212" s="57">
        <v>800</v>
      </c>
      <c r="G212" s="133">
        <f>G213</f>
        <v>156.25</v>
      </c>
      <c r="H212" s="133">
        <f>H213</f>
        <v>625</v>
      </c>
      <c r="I212" s="133">
        <f>I213</f>
        <v>650</v>
      </c>
      <c r="J212" s="133">
        <f>J213</f>
        <v>78.79</v>
      </c>
      <c r="K212" s="132">
        <f t="shared" si="27"/>
        <v>50.4256</v>
      </c>
    </row>
    <row r="213" spans="1:11" ht="19.5" customHeight="1">
      <c r="A213" s="64" t="s">
        <v>192</v>
      </c>
      <c r="B213" s="56" t="s">
        <v>39</v>
      </c>
      <c r="C213" s="57">
        <v>10</v>
      </c>
      <c r="D213" s="59" t="s">
        <v>13</v>
      </c>
      <c r="E213" s="34" t="s">
        <v>193</v>
      </c>
      <c r="F213" s="57">
        <v>880</v>
      </c>
      <c r="G213" s="133">
        <v>156.25</v>
      </c>
      <c r="H213" s="133">
        <v>625</v>
      </c>
      <c r="I213" s="133">
        <v>650</v>
      </c>
      <c r="J213" s="15">
        <v>78.79</v>
      </c>
      <c r="K213" s="132">
        <f t="shared" si="27"/>
        <v>50.4256</v>
      </c>
    </row>
    <row r="214" spans="1:11" ht="24.75" customHeight="1">
      <c r="A214" s="112" t="s">
        <v>5</v>
      </c>
      <c r="B214" s="56" t="s">
        <v>39</v>
      </c>
      <c r="C214" s="57">
        <v>10</v>
      </c>
      <c r="D214" s="57" t="s">
        <v>83</v>
      </c>
      <c r="E214" s="34"/>
      <c r="F214" s="57"/>
      <c r="G214" s="133">
        <f>G215</f>
        <v>137.55</v>
      </c>
      <c r="H214" s="133" t="e">
        <f>H215</f>
        <v>#REF!</v>
      </c>
      <c r="I214" s="133" t="e">
        <f>I215</f>
        <v>#REF!</v>
      </c>
      <c r="J214" s="133">
        <f>J215</f>
        <v>62.75</v>
      </c>
      <c r="K214" s="132">
        <f t="shared" si="27"/>
        <v>45.61977462740821</v>
      </c>
    </row>
    <row r="215" spans="1:11" ht="50.25" customHeight="1">
      <c r="A215" s="120" t="s">
        <v>194</v>
      </c>
      <c r="B215" s="56" t="s">
        <v>39</v>
      </c>
      <c r="C215" s="57">
        <v>10</v>
      </c>
      <c r="D215" s="57" t="s">
        <v>83</v>
      </c>
      <c r="E215" s="34" t="s">
        <v>179</v>
      </c>
      <c r="F215" s="57"/>
      <c r="G215" s="133">
        <f>G217</f>
        <v>137.55</v>
      </c>
      <c r="H215" s="133" t="e">
        <f>H217</f>
        <v>#REF!</v>
      </c>
      <c r="I215" s="133" t="e">
        <f>I217</f>
        <v>#REF!</v>
      </c>
      <c r="J215" s="133">
        <f>J217</f>
        <v>62.75</v>
      </c>
      <c r="K215" s="132">
        <f t="shared" si="27"/>
        <v>45.61977462740821</v>
      </c>
    </row>
    <row r="216" spans="1:11" ht="44.25" customHeight="1">
      <c r="A216" s="116" t="s">
        <v>217</v>
      </c>
      <c r="B216" s="56" t="s">
        <v>39</v>
      </c>
      <c r="C216" s="57">
        <v>10</v>
      </c>
      <c r="D216" s="57" t="s">
        <v>83</v>
      </c>
      <c r="E216" s="34" t="s">
        <v>190</v>
      </c>
      <c r="F216" s="56"/>
      <c r="G216" s="133">
        <f>G217</f>
        <v>137.55</v>
      </c>
      <c r="H216" s="133" t="e">
        <f>H217</f>
        <v>#REF!</v>
      </c>
      <c r="I216" s="133" t="e">
        <f>I217</f>
        <v>#REF!</v>
      </c>
      <c r="J216" s="133">
        <f>J217</f>
        <v>62.75</v>
      </c>
      <c r="K216" s="132">
        <f t="shared" si="27"/>
        <v>45.61977462740821</v>
      </c>
    </row>
    <row r="217" spans="1:11" ht="28.5" customHeight="1">
      <c r="A217" s="64" t="s">
        <v>40</v>
      </c>
      <c r="B217" s="56" t="s">
        <v>39</v>
      </c>
      <c r="C217" s="57">
        <v>10</v>
      </c>
      <c r="D217" s="57" t="s">
        <v>83</v>
      </c>
      <c r="E217" s="34" t="s">
        <v>181</v>
      </c>
      <c r="F217" s="56"/>
      <c r="G217" s="133">
        <f>G218+G221+G224+G227+G230+G233+G236+G239+G245</f>
        <v>137.55</v>
      </c>
      <c r="H217" s="133" t="e">
        <f>H218+H221+H224+H227+H230+H233+H236+H239+#REF!+H245</f>
        <v>#REF!</v>
      </c>
      <c r="I217" s="133" t="e">
        <f>I218+I221+I224+I227+I230+I233+I236+I239+#REF!+I245</f>
        <v>#REF!</v>
      </c>
      <c r="J217" s="133">
        <f>J218+J221+J224+J227+J230+J233+J236+J239+J245+J242</f>
        <v>62.75</v>
      </c>
      <c r="K217" s="132">
        <f t="shared" si="27"/>
        <v>45.61977462740821</v>
      </c>
    </row>
    <row r="218" spans="1:11" ht="39.75" customHeight="1">
      <c r="A218" s="168" t="s">
        <v>280</v>
      </c>
      <c r="B218" s="56" t="s">
        <v>39</v>
      </c>
      <c r="C218" s="57">
        <v>10</v>
      </c>
      <c r="D218" s="57" t="s">
        <v>83</v>
      </c>
      <c r="E218" s="34" t="s">
        <v>199</v>
      </c>
      <c r="F218" s="56"/>
      <c r="G218" s="130">
        <f aca="true" t="shared" si="36" ref="G218:J219">G219</f>
        <v>12.5</v>
      </c>
      <c r="H218" s="130">
        <f t="shared" si="36"/>
        <v>460.8</v>
      </c>
      <c r="I218" s="130">
        <f t="shared" si="36"/>
        <v>460.4</v>
      </c>
      <c r="J218" s="130">
        <f t="shared" si="36"/>
        <v>0</v>
      </c>
      <c r="K218" s="132">
        <v>0</v>
      </c>
    </row>
    <row r="219" spans="1:11" ht="29.25" customHeight="1">
      <c r="A219" s="64" t="s">
        <v>195</v>
      </c>
      <c r="B219" s="56" t="s">
        <v>39</v>
      </c>
      <c r="C219" s="57">
        <v>10</v>
      </c>
      <c r="D219" s="57" t="s">
        <v>83</v>
      </c>
      <c r="E219" s="34" t="s">
        <v>199</v>
      </c>
      <c r="F219" s="56" t="s">
        <v>196</v>
      </c>
      <c r="G219" s="133">
        <f t="shared" si="36"/>
        <v>12.5</v>
      </c>
      <c r="H219" s="133">
        <f t="shared" si="36"/>
        <v>460.8</v>
      </c>
      <c r="I219" s="133">
        <f t="shared" si="36"/>
        <v>460.4</v>
      </c>
      <c r="J219" s="133">
        <f t="shared" si="36"/>
        <v>0</v>
      </c>
      <c r="K219" s="132">
        <v>0</v>
      </c>
    </row>
    <row r="220" spans="1:11" ht="26.25" customHeight="1">
      <c r="A220" s="64" t="s">
        <v>197</v>
      </c>
      <c r="B220" s="56" t="s">
        <v>39</v>
      </c>
      <c r="C220" s="57">
        <v>10</v>
      </c>
      <c r="D220" s="57" t="s">
        <v>83</v>
      </c>
      <c r="E220" s="34" t="s">
        <v>199</v>
      </c>
      <c r="F220" s="56" t="s">
        <v>198</v>
      </c>
      <c r="G220" s="133">
        <v>12.5</v>
      </c>
      <c r="H220" s="133">
        <f>60+50+169.6+1.2+130+50</f>
        <v>460.8</v>
      </c>
      <c r="I220" s="133">
        <f>60+50+169.2+1.2+130+50</f>
        <v>460.4</v>
      </c>
      <c r="J220" s="15">
        <v>0</v>
      </c>
      <c r="K220" s="132">
        <v>0</v>
      </c>
    </row>
    <row r="221" spans="1:11" ht="28.5" customHeight="1">
      <c r="A221" s="168" t="s">
        <v>281</v>
      </c>
      <c r="B221" s="56" t="s">
        <v>39</v>
      </c>
      <c r="C221" s="57">
        <v>10</v>
      </c>
      <c r="D221" s="57" t="s">
        <v>83</v>
      </c>
      <c r="E221" s="34" t="s">
        <v>199</v>
      </c>
      <c r="F221" s="56"/>
      <c r="G221" s="133">
        <f aca="true" t="shared" si="37" ref="G221:J222">G222</f>
        <v>41.25</v>
      </c>
      <c r="H221" s="133">
        <f t="shared" si="37"/>
        <v>0</v>
      </c>
      <c r="I221" s="133">
        <f t="shared" si="37"/>
        <v>0</v>
      </c>
      <c r="J221" s="133">
        <f t="shared" si="37"/>
        <v>36.75</v>
      </c>
      <c r="K221" s="132">
        <f t="shared" si="27"/>
        <v>89.0909090909091</v>
      </c>
    </row>
    <row r="222" spans="1:11" ht="29.25" customHeight="1">
      <c r="A222" s="64" t="s">
        <v>195</v>
      </c>
      <c r="B222" s="56" t="s">
        <v>39</v>
      </c>
      <c r="C222" s="57">
        <v>10</v>
      </c>
      <c r="D222" s="57" t="s">
        <v>83</v>
      </c>
      <c r="E222" s="34" t="s">
        <v>199</v>
      </c>
      <c r="F222" s="56" t="s">
        <v>196</v>
      </c>
      <c r="G222" s="133">
        <f t="shared" si="37"/>
        <v>41.25</v>
      </c>
      <c r="H222" s="133">
        <f t="shared" si="37"/>
        <v>0</v>
      </c>
      <c r="I222" s="133">
        <f t="shared" si="37"/>
        <v>0</v>
      </c>
      <c r="J222" s="133">
        <f t="shared" si="37"/>
        <v>36.75</v>
      </c>
      <c r="K222" s="132">
        <f t="shared" si="27"/>
        <v>89.0909090909091</v>
      </c>
    </row>
    <row r="223" spans="1:11" ht="24" customHeight="1">
      <c r="A223" s="64" t="s">
        <v>197</v>
      </c>
      <c r="B223" s="56" t="s">
        <v>39</v>
      </c>
      <c r="C223" s="57">
        <v>10</v>
      </c>
      <c r="D223" s="57" t="s">
        <v>83</v>
      </c>
      <c r="E223" s="34" t="s">
        <v>199</v>
      </c>
      <c r="F223" s="56" t="s">
        <v>198</v>
      </c>
      <c r="G223" s="133">
        <v>41.25</v>
      </c>
      <c r="H223" s="133"/>
      <c r="I223" s="133"/>
      <c r="J223" s="15">
        <v>36.75</v>
      </c>
      <c r="K223" s="132">
        <f t="shared" si="27"/>
        <v>89.0909090909091</v>
      </c>
    </row>
    <row r="224" spans="1:11" ht="24.75" customHeight="1">
      <c r="A224" s="168" t="s">
        <v>282</v>
      </c>
      <c r="B224" s="56" t="s">
        <v>39</v>
      </c>
      <c r="C224" s="57">
        <v>10</v>
      </c>
      <c r="D224" s="57" t="s">
        <v>83</v>
      </c>
      <c r="E224" s="34" t="s">
        <v>199</v>
      </c>
      <c r="F224" s="56"/>
      <c r="G224" s="133">
        <f>G225</f>
        <v>0.3</v>
      </c>
      <c r="H224" s="133">
        <f aca="true" t="shared" si="38" ref="H224:J225">H225</f>
        <v>0</v>
      </c>
      <c r="I224" s="133">
        <f t="shared" si="38"/>
        <v>0</v>
      </c>
      <c r="J224" s="133">
        <f t="shared" si="38"/>
        <v>0</v>
      </c>
      <c r="K224" s="132">
        <v>0</v>
      </c>
    </row>
    <row r="225" spans="1:11" ht="28.5" customHeight="1">
      <c r="A225" s="64" t="s">
        <v>195</v>
      </c>
      <c r="B225" s="56" t="s">
        <v>39</v>
      </c>
      <c r="C225" s="57">
        <v>10</v>
      </c>
      <c r="D225" s="57" t="s">
        <v>83</v>
      </c>
      <c r="E225" s="34" t="s">
        <v>199</v>
      </c>
      <c r="F225" s="56" t="s">
        <v>196</v>
      </c>
      <c r="G225" s="133">
        <f>G226</f>
        <v>0.3</v>
      </c>
      <c r="H225" s="133">
        <f t="shared" si="38"/>
        <v>0</v>
      </c>
      <c r="I225" s="133">
        <f t="shared" si="38"/>
        <v>0</v>
      </c>
      <c r="J225" s="133">
        <f t="shared" si="38"/>
        <v>0</v>
      </c>
      <c r="K225" s="132">
        <v>0</v>
      </c>
    </row>
    <row r="226" spans="1:11" ht="27" customHeight="1">
      <c r="A226" s="64" t="s">
        <v>197</v>
      </c>
      <c r="B226" s="56" t="s">
        <v>39</v>
      </c>
      <c r="C226" s="57">
        <v>10</v>
      </c>
      <c r="D226" s="57" t="s">
        <v>83</v>
      </c>
      <c r="E226" s="34" t="s">
        <v>199</v>
      </c>
      <c r="F226" s="56" t="s">
        <v>198</v>
      </c>
      <c r="G226" s="133">
        <v>0.3</v>
      </c>
      <c r="H226" s="133"/>
      <c r="I226" s="133"/>
      <c r="J226" s="15">
        <v>0</v>
      </c>
      <c r="K226" s="132">
        <v>0</v>
      </c>
    </row>
    <row r="227" spans="1:11" ht="27.75" customHeight="1">
      <c r="A227" s="168" t="s">
        <v>283</v>
      </c>
      <c r="B227" s="56" t="s">
        <v>39</v>
      </c>
      <c r="C227" s="57">
        <v>10</v>
      </c>
      <c r="D227" s="57" t="s">
        <v>83</v>
      </c>
      <c r="E227" s="34" t="s">
        <v>199</v>
      </c>
      <c r="F227" s="56"/>
      <c r="G227" s="133">
        <f>G228</f>
        <v>17.5</v>
      </c>
      <c r="H227" s="133">
        <f aca="true" t="shared" si="39" ref="H227:J228">H228</f>
        <v>0</v>
      </c>
      <c r="I227" s="133">
        <f t="shared" si="39"/>
        <v>0</v>
      </c>
      <c r="J227" s="133">
        <f t="shared" si="39"/>
        <v>0</v>
      </c>
      <c r="K227" s="132">
        <v>0</v>
      </c>
    </row>
    <row r="228" spans="1:11" ht="27" customHeight="1">
      <c r="A228" s="64" t="s">
        <v>195</v>
      </c>
      <c r="B228" s="56" t="s">
        <v>39</v>
      </c>
      <c r="C228" s="57">
        <v>10</v>
      </c>
      <c r="D228" s="57" t="s">
        <v>83</v>
      </c>
      <c r="E228" s="34" t="s">
        <v>199</v>
      </c>
      <c r="F228" s="56" t="s">
        <v>196</v>
      </c>
      <c r="G228" s="133">
        <f>G229</f>
        <v>17.5</v>
      </c>
      <c r="H228" s="133">
        <f t="shared" si="39"/>
        <v>0</v>
      </c>
      <c r="I228" s="133">
        <f t="shared" si="39"/>
        <v>0</v>
      </c>
      <c r="J228" s="133">
        <f t="shared" si="39"/>
        <v>0</v>
      </c>
      <c r="K228" s="132">
        <v>0</v>
      </c>
    </row>
    <row r="229" spans="1:11" ht="28.5" customHeight="1">
      <c r="A229" s="64" t="s">
        <v>197</v>
      </c>
      <c r="B229" s="56" t="s">
        <v>39</v>
      </c>
      <c r="C229" s="57">
        <v>10</v>
      </c>
      <c r="D229" s="57" t="s">
        <v>83</v>
      </c>
      <c r="E229" s="34" t="s">
        <v>199</v>
      </c>
      <c r="F229" s="56" t="s">
        <v>198</v>
      </c>
      <c r="G229" s="133">
        <v>17.5</v>
      </c>
      <c r="H229" s="133"/>
      <c r="I229" s="133"/>
      <c r="J229" s="15">
        <v>0</v>
      </c>
      <c r="K229" s="132">
        <v>0</v>
      </c>
    </row>
    <row r="230" spans="1:11" ht="36" customHeight="1">
      <c r="A230" s="168" t="s">
        <v>284</v>
      </c>
      <c r="B230" s="56" t="s">
        <v>39</v>
      </c>
      <c r="C230" s="57">
        <v>10</v>
      </c>
      <c r="D230" s="57" t="s">
        <v>83</v>
      </c>
      <c r="E230" s="34" t="s">
        <v>199</v>
      </c>
      <c r="F230" s="56"/>
      <c r="G230" s="133">
        <f>G231</f>
        <v>10</v>
      </c>
      <c r="H230" s="133">
        <f aca="true" t="shared" si="40" ref="H230:J231">H231</f>
        <v>0</v>
      </c>
      <c r="I230" s="133">
        <f t="shared" si="40"/>
        <v>0</v>
      </c>
      <c r="J230" s="133">
        <f t="shared" si="40"/>
        <v>0</v>
      </c>
      <c r="K230" s="132">
        <v>0</v>
      </c>
    </row>
    <row r="231" spans="1:11" ht="30" customHeight="1">
      <c r="A231" s="64" t="s">
        <v>195</v>
      </c>
      <c r="B231" s="56" t="s">
        <v>39</v>
      </c>
      <c r="C231" s="57">
        <v>10</v>
      </c>
      <c r="D231" s="57" t="s">
        <v>83</v>
      </c>
      <c r="E231" s="34" t="s">
        <v>199</v>
      </c>
      <c r="F231" s="56" t="s">
        <v>196</v>
      </c>
      <c r="G231" s="133">
        <f>G232</f>
        <v>10</v>
      </c>
      <c r="H231" s="133">
        <f t="shared" si="40"/>
        <v>0</v>
      </c>
      <c r="I231" s="133">
        <f t="shared" si="40"/>
        <v>0</v>
      </c>
      <c r="J231" s="133">
        <f t="shared" si="40"/>
        <v>0</v>
      </c>
      <c r="K231" s="132">
        <v>0</v>
      </c>
    </row>
    <row r="232" spans="1:11" ht="27.75" customHeight="1">
      <c r="A232" s="64" t="s">
        <v>197</v>
      </c>
      <c r="B232" s="56" t="s">
        <v>39</v>
      </c>
      <c r="C232" s="57">
        <v>10</v>
      </c>
      <c r="D232" s="57" t="s">
        <v>83</v>
      </c>
      <c r="E232" s="34" t="s">
        <v>199</v>
      </c>
      <c r="F232" s="56" t="s">
        <v>198</v>
      </c>
      <c r="G232" s="133">
        <v>10</v>
      </c>
      <c r="H232" s="133"/>
      <c r="I232" s="133"/>
      <c r="J232" s="15">
        <v>0</v>
      </c>
      <c r="K232" s="132">
        <v>0</v>
      </c>
    </row>
    <row r="233" spans="1:11" ht="87.75" customHeight="1">
      <c r="A233" s="164" t="s">
        <v>267</v>
      </c>
      <c r="B233" s="56" t="s">
        <v>39</v>
      </c>
      <c r="C233" s="57">
        <v>10</v>
      </c>
      <c r="D233" s="57" t="s">
        <v>83</v>
      </c>
      <c r="E233" s="34" t="s">
        <v>199</v>
      </c>
      <c r="F233" s="56"/>
      <c r="G233" s="130">
        <f aca="true" t="shared" si="41" ref="G233:J234">G234</f>
        <v>18</v>
      </c>
      <c r="H233" s="130">
        <f t="shared" si="41"/>
        <v>645.2</v>
      </c>
      <c r="I233" s="130">
        <f t="shared" si="41"/>
        <v>650</v>
      </c>
      <c r="J233" s="130">
        <f t="shared" si="41"/>
        <v>18</v>
      </c>
      <c r="K233" s="132">
        <f aca="true" t="shared" si="42" ref="K233:K238">J233/G233*100</f>
        <v>100</v>
      </c>
    </row>
    <row r="234" spans="1:11" ht="30" customHeight="1">
      <c r="A234" s="64" t="s">
        <v>195</v>
      </c>
      <c r="B234" s="56" t="s">
        <v>39</v>
      </c>
      <c r="C234" s="57">
        <v>10</v>
      </c>
      <c r="D234" s="57" t="s">
        <v>83</v>
      </c>
      <c r="E234" s="34" t="s">
        <v>199</v>
      </c>
      <c r="F234" s="56" t="s">
        <v>196</v>
      </c>
      <c r="G234" s="133">
        <f t="shared" si="41"/>
        <v>18</v>
      </c>
      <c r="H234" s="133">
        <f t="shared" si="41"/>
        <v>645.2</v>
      </c>
      <c r="I234" s="133">
        <f t="shared" si="41"/>
        <v>650</v>
      </c>
      <c r="J234" s="133">
        <f t="shared" si="41"/>
        <v>18</v>
      </c>
      <c r="K234" s="132">
        <f t="shared" si="42"/>
        <v>100</v>
      </c>
    </row>
    <row r="235" spans="1:11" ht="27" customHeight="1">
      <c r="A235" s="64" t="s">
        <v>197</v>
      </c>
      <c r="B235" s="56" t="s">
        <v>39</v>
      </c>
      <c r="C235" s="57">
        <v>10</v>
      </c>
      <c r="D235" s="57" t="s">
        <v>83</v>
      </c>
      <c r="E235" s="34" t="s">
        <v>199</v>
      </c>
      <c r="F235" s="56" t="s">
        <v>198</v>
      </c>
      <c r="G235" s="133">
        <v>18</v>
      </c>
      <c r="H235" s="227">
        <f>224.7+20+10+390.5</f>
        <v>645.2</v>
      </c>
      <c r="I235" s="227">
        <f>225+20+10+395</f>
        <v>650</v>
      </c>
      <c r="J235" s="181">
        <v>18</v>
      </c>
      <c r="K235" s="132">
        <f t="shared" si="42"/>
        <v>100</v>
      </c>
    </row>
    <row r="236" spans="1:11" ht="62.25" customHeight="1">
      <c r="A236" s="165" t="s">
        <v>268</v>
      </c>
      <c r="B236" s="56" t="s">
        <v>39</v>
      </c>
      <c r="C236" s="57">
        <v>10</v>
      </c>
      <c r="D236" s="57" t="s">
        <v>83</v>
      </c>
      <c r="E236" s="34" t="s">
        <v>199</v>
      </c>
      <c r="F236" s="56"/>
      <c r="G236" s="133">
        <f>G237</f>
        <v>10.5</v>
      </c>
      <c r="H236" s="133">
        <f aca="true" t="shared" si="43" ref="H236:J237">H237</f>
        <v>0</v>
      </c>
      <c r="I236" s="133">
        <f t="shared" si="43"/>
        <v>0</v>
      </c>
      <c r="J236" s="133">
        <f t="shared" si="43"/>
        <v>8</v>
      </c>
      <c r="K236" s="132">
        <f t="shared" si="42"/>
        <v>76.19047619047619</v>
      </c>
    </row>
    <row r="237" spans="1:11" ht="26.25" customHeight="1">
      <c r="A237" s="64" t="s">
        <v>195</v>
      </c>
      <c r="B237" s="56" t="s">
        <v>39</v>
      </c>
      <c r="C237" s="57">
        <v>10</v>
      </c>
      <c r="D237" s="57" t="s">
        <v>83</v>
      </c>
      <c r="E237" s="34" t="s">
        <v>199</v>
      </c>
      <c r="F237" s="56" t="s">
        <v>196</v>
      </c>
      <c r="G237" s="133">
        <f>G238</f>
        <v>10.5</v>
      </c>
      <c r="H237" s="133">
        <f t="shared" si="43"/>
        <v>0</v>
      </c>
      <c r="I237" s="133">
        <f t="shared" si="43"/>
        <v>0</v>
      </c>
      <c r="J237" s="133">
        <f t="shared" si="43"/>
        <v>8</v>
      </c>
      <c r="K237" s="132">
        <f t="shared" si="42"/>
        <v>76.19047619047619</v>
      </c>
    </row>
    <row r="238" spans="1:11" ht="26.25" customHeight="1">
      <c r="A238" s="64" t="s">
        <v>197</v>
      </c>
      <c r="B238" s="56" t="s">
        <v>39</v>
      </c>
      <c r="C238" s="57">
        <v>10</v>
      </c>
      <c r="D238" s="57" t="s">
        <v>83</v>
      </c>
      <c r="E238" s="34" t="s">
        <v>199</v>
      </c>
      <c r="F238" s="56" t="s">
        <v>198</v>
      </c>
      <c r="G238" s="133">
        <f>8+2.5</f>
        <v>10.5</v>
      </c>
      <c r="H238" s="227"/>
      <c r="I238" s="227"/>
      <c r="J238" s="181">
        <v>8</v>
      </c>
      <c r="K238" s="132">
        <f t="shared" si="42"/>
        <v>76.19047619047619</v>
      </c>
    </row>
    <row r="239" spans="1:11" ht="63" customHeight="1">
      <c r="A239" s="166" t="s">
        <v>270</v>
      </c>
      <c r="B239" s="56" t="s">
        <v>39</v>
      </c>
      <c r="C239" s="57">
        <v>10</v>
      </c>
      <c r="D239" s="57" t="s">
        <v>83</v>
      </c>
      <c r="E239" s="34" t="s">
        <v>199</v>
      </c>
      <c r="F239" s="56"/>
      <c r="G239" s="133">
        <f>G240</f>
        <v>27.5</v>
      </c>
      <c r="H239" s="133">
        <f aca="true" t="shared" si="44" ref="H239:J240">H240</f>
        <v>0</v>
      </c>
      <c r="I239" s="133">
        <f t="shared" si="44"/>
        <v>0</v>
      </c>
      <c r="J239" s="133">
        <f t="shared" si="44"/>
        <v>0</v>
      </c>
      <c r="K239" s="132">
        <v>0</v>
      </c>
    </row>
    <row r="240" spans="1:11" ht="26.25" customHeight="1">
      <c r="A240" s="64" t="s">
        <v>195</v>
      </c>
      <c r="B240" s="56" t="s">
        <v>39</v>
      </c>
      <c r="C240" s="57">
        <v>10</v>
      </c>
      <c r="D240" s="57" t="s">
        <v>83</v>
      </c>
      <c r="E240" s="34" t="s">
        <v>199</v>
      </c>
      <c r="F240" s="56" t="s">
        <v>196</v>
      </c>
      <c r="G240" s="133">
        <f>G241</f>
        <v>27.5</v>
      </c>
      <c r="H240" s="133">
        <f t="shared" si="44"/>
        <v>0</v>
      </c>
      <c r="I240" s="133">
        <f t="shared" si="44"/>
        <v>0</v>
      </c>
      <c r="J240" s="133">
        <f t="shared" si="44"/>
        <v>0</v>
      </c>
      <c r="K240" s="132">
        <v>0</v>
      </c>
    </row>
    <row r="241" spans="1:11" ht="38.25" customHeight="1">
      <c r="A241" s="64" t="s">
        <v>272</v>
      </c>
      <c r="B241" s="56" t="s">
        <v>39</v>
      </c>
      <c r="C241" s="57">
        <v>10</v>
      </c>
      <c r="D241" s="57" t="s">
        <v>83</v>
      </c>
      <c r="E241" s="34" t="s">
        <v>199</v>
      </c>
      <c r="F241" s="56" t="s">
        <v>271</v>
      </c>
      <c r="G241" s="133">
        <f>15+12.5</f>
        <v>27.5</v>
      </c>
      <c r="H241" s="227"/>
      <c r="I241" s="227"/>
      <c r="J241" s="15">
        <v>0</v>
      </c>
      <c r="K241" s="132">
        <v>0</v>
      </c>
    </row>
    <row r="242" spans="1:11" ht="50.25" customHeight="1">
      <c r="A242" s="167" t="s">
        <v>269</v>
      </c>
      <c r="B242" s="56" t="s">
        <v>39</v>
      </c>
      <c r="C242" s="57">
        <v>10</v>
      </c>
      <c r="D242" s="57" t="s">
        <v>83</v>
      </c>
      <c r="E242" s="34" t="s">
        <v>327</v>
      </c>
      <c r="F242" s="56"/>
      <c r="G242" s="133"/>
      <c r="H242" s="227"/>
      <c r="I242" s="227"/>
      <c r="J242" s="181">
        <f>J243</f>
        <v>0</v>
      </c>
      <c r="K242" s="132">
        <v>0</v>
      </c>
    </row>
    <row r="243" spans="1:11" ht="38.25" customHeight="1">
      <c r="A243" s="64" t="s">
        <v>99</v>
      </c>
      <c r="B243" s="56" t="s">
        <v>39</v>
      </c>
      <c r="C243" s="57">
        <v>10</v>
      </c>
      <c r="D243" s="57" t="s">
        <v>83</v>
      </c>
      <c r="E243" s="34" t="s">
        <v>327</v>
      </c>
      <c r="F243" s="56" t="s">
        <v>166</v>
      </c>
      <c r="G243" s="133"/>
      <c r="H243" s="227"/>
      <c r="I243" s="227"/>
      <c r="J243" s="181">
        <f>J244</f>
        <v>0</v>
      </c>
      <c r="K243" s="132">
        <v>0</v>
      </c>
    </row>
    <row r="244" spans="1:11" ht="35.25" customHeight="1">
      <c r="A244" s="64" t="s">
        <v>115</v>
      </c>
      <c r="B244" s="56" t="s">
        <v>39</v>
      </c>
      <c r="C244" s="57">
        <v>10</v>
      </c>
      <c r="D244" s="57" t="s">
        <v>83</v>
      </c>
      <c r="E244" s="34" t="s">
        <v>327</v>
      </c>
      <c r="F244" s="56" t="s">
        <v>120</v>
      </c>
      <c r="G244" s="133">
        <v>0</v>
      </c>
      <c r="H244" s="227"/>
      <c r="I244" s="227"/>
      <c r="J244" s="181">
        <v>0</v>
      </c>
      <c r="K244" s="132">
        <v>0</v>
      </c>
    </row>
    <row r="245" spans="1:11" ht="31.5" customHeight="1">
      <c r="A245" s="134" t="s">
        <v>222</v>
      </c>
      <c r="B245" s="56" t="s">
        <v>39</v>
      </c>
      <c r="C245" s="57">
        <v>10</v>
      </c>
      <c r="D245" s="57" t="s">
        <v>83</v>
      </c>
      <c r="E245" s="34" t="s">
        <v>266</v>
      </c>
      <c r="F245" s="56"/>
      <c r="G245" s="133">
        <f aca="true" t="shared" si="45" ref="G245:J246">G246</f>
        <v>0</v>
      </c>
      <c r="H245" s="133">
        <f t="shared" si="45"/>
        <v>200</v>
      </c>
      <c r="I245" s="133">
        <f t="shared" si="45"/>
        <v>0</v>
      </c>
      <c r="J245" s="133">
        <f t="shared" si="45"/>
        <v>0</v>
      </c>
      <c r="K245" s="132">
        <v>0</v>
      </c>
    </row>
    <row r="246" spans="1:11" ht="47.25" customHeight="1">
      <c r="A246" s="64" t="s">
        <v>99</v>
      </c>
      <c r="B246" s="56" t="s">
        <v>39</v>
      </c>
      <c r="C246" s="57">
        <v>10</v>
      </c>
      <c r="D246" s="57" t="s">
        <v>83</v>
      </c>
      <c r="E246" s="34" t="s">
        <v>266</v>
      </c>
      <c r="F246" s="56" t="s">
        <v>166</v>
      </c>
      <c r="G246" s="133">
        <f t="shared" si="45"/>
        <v>0</v>
      </c>
      <c r="H246" s="133">
        <f t="shared" si="45"/>
        <v>200</v>
      </c>
      <c r="I246" s="133">
        <f t="shared" si="45"/>
        <v>0</v>
      </c>
      <c r="J246" s="133">
        <f t="shared" si="45"/>
        <v>0</v>
      </c>
      <c r="K246" s="132">
        <v>0</v>
      </c>
    </row>
    <row r="247" spans="1:11" ht="40.5" customHeight="1">
      <c r="A247" s="64" t="s">
        <v>115</v>
      </c>
      <c r="B247" s="56" t="s">
        <v>39</v>
      </c>
      <c r="C247" s="57">
        <v>10</v>
      </c>
      <c r="D247" s="57" t="s">
        <v>83</v>
      </c>
      <c r="E247" s="34" t="s">
        <v>266</v>
      </c>
      <c r="F247" s="34">
        <v>240</v>
      </c>
      <c r="G247" s="228">
        <v>0</v>
      </c>
      <c r="H247" s="227">
        <v>200</v>
      </c>
      <c r="I247" s="227">
        <v>0</v>
      </c>
      <c r="J247" s="15">
        <v>0</v>
      </c>
      <c r="K247" s="132">
        <v>0</v>
      </c>
    </row>
    <row r="248" spans="1:11" ht="12.75">
      <c r="A248" s="95" t="s">
        <v>78</v>
      </c>
      <c r="B248" s="229"/>
      <c r="C248" s="89"/>
      <c r="D248" s="89"/>
      <c r="E248" s="90"/>
      <c r="F248" s="90"/>
      <c r="G248" s="231">
        <f>G13+G66+G72+G92+G143+G196+G206</f>
        <v>16402.4</v>
      </c>
      <c r="H248" s="132" t="e">
        <f>H13+H66+H72+H92+H143+H196+H206</f>
        <v>#REF!</v>
      </c>
      <c r="I248" s="132" t="e">
        <f>I13+I66+I72+I92+I143+I196+I206</f>
        <v>#REF!</v>
      </c>
      <c r="J248" s="231">
        <f>J13+J66+J72+J92+J143+J196+J206</f>
        <v>10727.43</v>
      </c>
      <c r="K248" s="132">
        <f>J248/G248*100</f>
        <v>65.40158757255035</v>
      </c>
    </row>
    <row r="249" spans="1:7" ht="12.75">
      <c r="A249" s="74"/>
      <c r="B249" s="75"/>
      <c r="C249" s="75"/>
      <c r="D249" s="75"/>
      <c r="E249" s="75"/>
      <c r="F249" s="75"/>
      <c r="G249" s="76"/>
    </row>
    <row r="250" spans="1:7" ht="12.75">
      <c r="A250" s="241" t="s">
        <v>276</v>
      </c>
      <c r="B250" s="241"/>
      <c r="C250" s="241"/>
      <c r="D250" s="241"/>
      <c r="E250" s="241"/>
      <c r="F250" s="241"/>
      <c r="G250" s="241"/>
    </row>
  </sheetData>
  <sheetProtection/>
  <mergeCells count="4">
    <mergeCell ref="A7:H7"/>
    <mergeCell ref="A250:G250"/>
    <mergeCell ref="A8:K8"/>
    <mergeCell ref="A9:J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6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29.625" style="0" customWidth="1"/>
    <col min="2" max="2" width="0" style="0" hidden="1" customWidth="1"/>
    <col min="3" max="3" width="6.625" style="0" customWidth="1"/>
    <col min="4" max="4" width="6.125" style="0" customWidth="1"/>
    <col min="6" max="6" width="8.125" style="0" customWidth="1"/>
    <col min="7" max="7" width="10.125" style="0" customWidth="1"/>
    <col min="8" max="9" width="0" style="0" hidden="1" customWidth="1"/>
    <col min="10" max="11" width="10.375" style="0" customWidth="1"/>
  </cols>
  <sheetData>
    <row r="1" ht="12.75">
      <c r="J1" s="128" t="s">
        <v>329</v>
      </c>
    </row>
    <row r="2" ht="12.75">
      <c r="E2" s="128" t="s">
        <v>373</v>
      </c>
    </row>
    <row r="3" ht="12.75">
      <c r="E3" s="128" t="s">
        <v>306</v>
      </c>
    </row>
    <row r="4" ht="12.75">
      <c r="E4" s="128" t="s">
        <v>307</v>
      </c>
    </row>
    <row r="5" ht="12.75">
      <c r="G5" s="128" t="s">
        <v>308</v>
      </c>
    </row>
    <row r="8" spans="1:10" ht="12.75">
      <c r="A8" s="244" t="s">
        <v>358</v>
      </c>
      <c r="B8" s="245"/>
      <c r="C8" s="245"/>
      <c r="D8" s="245"/>
      <c r="E8" s="245"/>
      <c r="F8" s="245"/>
      <c r="G8" s="245"/>
      <c r="H8" s="245"/>
      <c r="I8" s="245"/>
      <c r="J8" s="245"/>
    </row>
    <row r="9" spans="1:11" ht="12.75">
      <c r="A9" s="244" t="s">
        <v>359</v>
      </c>
      <c r="B9" s="244"/>
      <c r="C9" s="244"/>
      <c r="D9" s="244"/>
      <c r="E9" s="244"/>
      <c r="F9" s="244"/>
      <c r="G9" s="244"/>
      <c r="H9" s="245"/>
      <c r="I9" s="238"/>
      <c r="J9" s="238"/>
      <c r="K9" s="238"/>
    </row>
    <row r="10" spans="1:11" ht="12.75">
      <c r="A10" s="243" t="s">
        <v>360</v>
      </c>
      <c r="B10" s="243"/>
      <c r="C10" s="243"/>
      <c r="D10" s="243"/>
      <c r="E10" s="243"/>
      <c r="F10" s="243"/>
      <c r="G10" s="243"/>
      <c r="H10" s="243"/>
      <c r="I10" s="246"/>
      <c r="J10" s="246"/>
      <c r="K10" s="246"/>
    </row>
    <row r="11" spans="1:7" ht="12.75">
      <c r="A11" s="243" t="s">
        <v>328</v>
      </c>
      <c r="B11" s="243"/>
      <c r="C11" s="243"/>
      <c r="D11" s="243"/>
      <c r="E11" s="243"/>
      <c r="F11" s="243"/>
      <c r="G11" s="243"/>
    </row>
    <row r="12" spans="1:7" ht="13.5" thickBot="1">
      <c r="A12" s="38"/>
      <c r="B12" s="39"/>
      <c r="C12" s="40"/>
      <c r="D12" s="40"/>
      <c r="E12" s="40"/>
      <c r="F12" s="40"/>
      <c r="G12" s="41" t="s">
        <v>31</v>
      </c>
    </row>
    <row r="13" spans="1:11" ht="26.25" thickBot="1">
      <c r="A13" s="42" t="s">
        <v>32</v>
      </c>
      <c r="B13" s="43" t="s">
        <v>286</v>
      </c>
      <c r="C13" s="42" t="s">
        <v>33</v>
      </c>
      <c r="D13" s="42" t="s">
        <v>11</v>
      </c>
      <c r="E13" s="42" t="s">
        <v>18</v>
      </c>
      <c r="F13" s="153" t="s">
        <v>12</v>
      </c>
      <c r="G13" s="236" t="s">
        <v>367</v>
      </c>
      <c r="H13" s="142" t="s">
        <v>219</v>
      </c>
      <c r="I13" s="170" t="s">
        <v>220</v>
      </c>
      <c r="J13" s="189" t="s">
        <v>342</v>
      </c>
      <c r="K13" s="190" t="s">
        <v>366</v>
      </c>
    </row>
    <row r="14" spans="1:11" ht="13.5" thickBot="1">
      <c r="A14" s="44"/>
      <c r="B14" s="45"/>
      <c r="C14" s="46"/>
      <c r="D14" s="46"/>
      <c r="E14" s="46"/>
      <c r="F14" s="154"/>
      <c r="G14" s="159"/>
      <c r="H14" s="182"/>
      <c r="I14" s="183"/>
      <c r="J14" s="179"/>
      <c r="K14" s="180"/>
    </row>
    <row r="15" spans="1:11" ht="17.25" customHeight="1" thickBot="1">
      <c r="A15" s="47" t="s">
        <v>27</v>
      </c>
      <c r="B15" s="48" t="s">
        <v>39</v>
      </c>
      <c r="C15" s="49" t="s">
        <v>13</v>
      </c>
      <c r="D15" s="50"/>
      <c r="E15" s="51"/>
      <c r="F15" s="155"/>
      <c r="G15" s="232">
        <f>G16+G21+G45+G50+G40</f>
        <v>8487.630000000001</v>
      </c>
      <c r="H15" s="158">
        <f>H16+H21+H45+H50+H40</f>
        <v>26417.8</v>
      </c>
      <c r="I15" s="158">
        <f>I16+I21+I45+I50+I40</f>
        <v>35234</v>
      </c>
      <c r="J15" s="232">
        <f>J16+J21+J45+J50+J40</f>
        <v>5607.67</v>
      </c>
      <c r="K15" s="158">
        <f>J15/G15*100</f>
        <v>66.06873768060105</v>
      </c>
    </row>
    <row r="16" spans="1:11" ht="54" customHeight="1" thickBot="1">
      <c r="A16" s="109" t="s">
        <v>29</v>
      </c>
      <c r="B16" s="86" t="s">
        <v>39</v>
      </c>
      <c r="C16" s="110" t="s">
        <v>13</v>
      </c>
      <c r="D16" s="110" t="s">
        <v>14</v>
      </c>
      <c r="E16" s="54"/>
      <c r="F16" s="54"/>
      <c r="G16" s="156">
        <f>G17</f>
        <v>781.2</v>
      </c>
      <c r="H16" s="156">
        <f aca="true" t="shared" si="0" ref="H16:J19">H17</f>
        <v>1924.5</v>
      </c>
      <c r="I16" s="156">
        <f t="shared" si="0"/>
        <v>1943.8</v>
      </c>
      <c r="J16" s="156">
        <f t="shared" si="0"/>
        <v>715.8</v>
      </c>
      <c r="K16" s="158">
        <f aca="true" t="shared" si="1" ref="K16:K76">J16/G16*100</f>
        <v>91.62826420890936</v>
      </c>
    </row>
    <row r="17" spans="1:11" ht="75.75" customHeight="1" thickBot="1">
      <c r="A17" s="55" t="s">
        <v>20</v>
      </c>
      <c r="B17" s="56" t="s">
        <v>39</v>
      </c>
      <c r="C17" s="57" t="s">
        <v>13</v>
      </c>
      <c r="D17" s="57" t="s">
        <v>14</v>
      </c>
      <c r="E17" s="57" t="s">
        <v>122</v>
      </c>
      <c r="F17" s="34"/>
      <c r="G17" s="133">
        <f>G18</f>
        <v>781.2</v>
      </c>
      <c r="H17" s="133">
        <f t="shared" si="0"/>
        <v>1924.5</v>
      </c>
      <c r="I17" s="133">
        <f t="shared" si="0"/>
        <v>1943.8</v>
      </c>
      <c r="J17" s="133">
        <f t="shared" si="0"/>
        <v>715.8</v>
      </c>
      <c r="K17" s="158">
        <f t="shared" si="1"/>
        <v>91.62826420890936</v>
      </c>
    </row>
    <row r="18" spans="1:11" ht="27.75" customHeight="1" thickBot="1">
      <c r="A18" s="58" t="s">
        <v>76</v>
      </c>
      <c r="B18" s="56" t="s">
        <v>39</v>
      </c>
      <c r="C18" s="57" t="s">
        <v>13</v>
      </c>
      <c r="D18" s="57" t="s">
        <v>14</v>
      </c>
      <c r="E18" s="57" t="s">
        <v>106</v>
      </c>
      <c r="F18" s="59"/>
      <c r="G18" s="133">
        <f>G19</f>
        <v>781.2</v>
      </c>
      <c r="H18" s="133">
        <f t="shared" si="0"/>
        <v>1924.5</v>
      </c>
      <c r="I18" s="133">
        <f t="shared" si="0"/>
        <v>1943.8</v>
      </c>
      <c r="J18" s="133">
        <f t="shared" si="0"/>
        <v>715.8</v>
      </c>
      <c r="K18" s="158">
        <f t="shared" si="1"/>
        <v>91.62826420890936</v>
      </c>
    </row>
    <row r="19" spans="1:11" ht="102.75" customHeight="1" thickBot="1">
      <c r="A19" s="55" t="s">
        <v>123</v>
      </c>
      <c r="B19" s="56" t="s">
        <v>39</v>
      </c>
      <c r="C19" s="57" t="s">
        <v>13</v>
      </c>
      <c r="D19" s="57" t="s">
        <v>14</v>
      </c>
      <c r="E19" s="57" t="s">
        <v>106</v>
      </c>
      <c r="F19" s="59" t="s">
        <v>108</v>
      </c>
      <c r="G19" s="133">
        <f>G20</f>
        <v>781.2</v>
      </c>
      <c r="H19" s="133">
        <f t="shared" si="0"/>
        <v>1924.5</v>
      </c>
      <c r="I19" s="133">
        <f t="shared" si="0"/>
        <v>1943.8</v>
      </c>
      <c r="J19" s="133">
        <f t="shared" si="0"/>
        <v>715.8</v>
      </c>
      <c r="K19" s="158">
        <f t="shared" si="1"/>
        <v>91.62826420890936</v>
      </c>
    </row>
    <row r="20" spans="1:11" ht="39" customHeight="1" thickBot="1">
      <c r="A20" s="55" t="s">
        <v>124</v>
      </c>
      <c r="B20" s="56" t="s">
        <v>39</v>
      </c>
      <c r="C20" s="57" t="s">
        <v>13</v>
      </c>
      <c r="D20" s="57" t="s">
        <v>14</v>
      </c>
      <c r="E20" s="57" t="s">
        <v>106</v>
      </c>
      <c r="F20" s="59" t="s">
        <v>94</v>
      </c>
      <c r="G20" s="133">
        <v>781.2</v>
      </c>
      <c r="H20" s="143">
        <v>1924.5</v>
      </c>
      <c r="I20" s="171">
        <f>1943.8</f>
        <v>1943.8</v>
      </c>
      <c r="J20" s="15">
        <v>715.8</v>
      </c>
      <c r="K20" s="158">
        <f t="shared" si="1"/>
        <v>91.62826420890936</v>
      </c>
    </row>
    <row r="21" spans="1:11" ht="87.75" customHeight="1" thickBot="1">
      <c r="A21" s="88" t="s">
        <v>77</v>
      </c>
      <c r="B21" s="62" t="s">
        <v>39</v>
      </c>
      <c r="C21" s="89" t="s">
        <v>13</v>
      </c>
      <c r="D21" s="89" t="s">
        <v>26</v>
      </c>
      <c r="E21" s="34"/>
      <c r="F21" s="34"/>
      <c r="G21" s="138">
        <f>G22+G37</f>
        <v>7165.58</v>
      </c>
      <c r="H21" s="138">
        <f>H22+H37</f>
        <v>22990.7</v>
      </c>
      <c r="I21" s="138">
        <f>I22+I37</f>
        <v>31747.6</v>
      </c>
      <c r="J21" s="138">
        <f>J22+J37</f>
        <v>4529.4</v>
      </c>
      <c r="K21" s="158">
        <f t="shared" si="1"/>
        <v>63.21051471060263</v>
      </c>
    </row>
    <row r="22" spans="1:11" ht="41.25" customHeight="1" thickBot="1">
      <c r="A22" s="55" t="s">
        <v>125</v>
      </c>
      <c r="B22" s="56" t="s">
        <v>39</v>
      </c>
      <c r="C22" s="57" t="s">
        <v>13</v>
      </c>
      <c r="D22" s="57" t="s">
        <v>26</v>
      </c>
      <c r="E22" s="34" t="s">
        <v>122</v>
      </c>
      <c r="F22" s="34"/>
      <c r="G22" s="133">
        <f>G23+G31+G34</f>
        <v>7092.18</v>
      </c>
      <c r="H22" s="133">
        <f>H23</f>
        <v>22990.7</v>
      </c>
      <c r="I22" s="133">
        <f>I23</f>
        <v>31747.6</v>
      </c>
      <c r="J22" s="133">
        <f>J23</f>
        <v>4456</v>
      </c>
      <c r="K22" s="158">
        <f t="shared" si="1"/>
        <v>62.829764613983286</v>
      </c>
    </row>
    <row r="23" spans="1:11" ht="19.5" customHeight="1" thickBot="1">
      <c r="A23" s="58" t="s">
        <v>3</v>
      </c>
      <c r="B23" s="56" t="s">
        <v>39</v>
      </c>
      <c r="C23" s="57" t="s">
        <v>13</v>
      </c>
      <c r="D23" s="57" t="s">
        <v>26</v>
      </c>
      <c r="E23" s="34" t="s">
        <v>126</v>
      </c>
      <c r="F23" s="57"/>
      <c r="G23" s="133">
        <f>G26+G28+G30</f>
        <v>7062.18</v>
      </c>
      <c r="H23" s="133">
        <f>H26+H28+H30</f>
        <v>22990.7</v>
      </c>
      <c r="I23" s="133">
        <f>I26+I28+I30</f>
        <v>31747.6</v>
      </c>
      <c r="J23" s="133">
        <f>J26+J28+J30</f>
        <v>4456</v>
      </c>
      <c r="K23" s="158">
        <f t="shared" si="1"/>
        <v>63.09666420283821</v>
      </c>
    </row>
    <row r="24" spans="1:11" ht="37.5" customHeight="1" thickBot="1">
      <c r="A24" s="58" t="s">
        <v>127</v>
      </c>
      <c r="B24" s="56" t="s">
        <v>39</v>
      </c>
      <c r="C24" s="57" t="s">
        <v>13</v>
      </c>
      <c r="D24" s="57" t="s">
        <v>26</v>
      </c>
      <c r="E24" s="34" t="s">
        <v>109</v>
      </c>
      <c r="F24" s="57"/>
      <c r="G24" s="133">
        <f>G25+G27+G29</f>
        <v>7062.18</v>
      </c>
      <c r="H24" s="133">
        <f>H25+H27+H29</f>
        <v>22990.7</v>
      </c>
      <c r="I24" s="133">
        <f>I25+I27+I29</f>
        <v>31747.6</v>
      </c>
      <c r="J24" s="133">
        <f>J25+J27+J29</f>
        <v>4456</v>
      </c>
      <c r="K24" s="158">
        <f t="shared" si="1"/>
        <v>63.09666420283821</v>
      </c>
    </row>
    <row r="25" spans="1:11" ht="102.75" customHeight="1" thickBot="1">
      <c r="A25" s="55" t="s">
        <v>128</v>
      </c>
      <c r="B25" s="56" t="s">
        <v>39</v>
      </c>
      <c r="C25" s="57" t="s">
        <v>13</v>
      </c>
      <c r="D25" s="57" t="s">
        <v>26</v>
      </c>
      <c r="E25" s="34" t="s">
        <v>109</v>
      </c>
      <c r="F25" s="57">
        <v>100</v>
      </c>
      <c r="G25" s="133">
        <f>G26</f>
        <v>5028.5</v>
      </c>
      <c r="H25" s="133">
        <f>H26</f>
        <v>16490.7</v>
      </c>
      <c r="I25" s="133">
        <f>I26</f>
        <v>19697.6</v>
      </c>
      <c r="J25" s="133">
        <f>J26</f>
        <v>3532.8</v>
      </c>
      <c r="K25" s="158">
        <f t="shared" si="1"/>
        <v>70.25554340260516</v>
      </c>
    </row>
    <row r="26" spans="1:11" ht="22.5" customHeight="1" thickBot="1">
      <c r="A26" s="55" t="s">
        <v>124</v>
      </c>
      <c r="B26" s="56" t="s">
        <v>39</v>
      </c>
      <c r="C26" s="57" t="s">
        <v>13</v>
      </c>
      <c r="D26" s="57" t="s">
        <v>26</v>
      </c>
      <c r="E26" s="34" t="s">
        <v>109</v>
      </c>
      <c r="F26" s="57">
        <v>120</v>
      </c>
      <c r="G26" s="133">
        <v>5028.5</v>
      </c>
      <c r="H26" s="143">
        <v>16490.7</v>
      </c>
      <c r="I26" s="171">
        <f>19699.6-2</f>
        <v>19697.6</v>
      </c>
      <c r="J26" s="181">
        <v>3532.8</v>
      </c>
      <c r="K26" s="158">
        <f t="shared" si="1"/>
        <v>70.25554340260516</v>
      </c>
    </row>
    <row r="27" spans="1:11" ht="37.5" customHeight="1" thickBot="1">
      <c r="A27" s="64" t="s">
        <v>129</v>
      </c>
      <c r="B27" s="56" t="s">
        <v>39</v>
      </c>
      <c r="C27" s="57" t="s">
        <v>13</v>
      </c>
      <c r="D27" s="57" t="s">
        <v>26</v>
      </c>
      <c r="E27" s="34" t="s">
        <v>109</v>
      </c>
      <c r="F27" s="57">
        <v>200</v>
      </c>
      <c r="G27" s="133">
        <f>G28</f>
        <v>2008.68</v>
      </c>
      <c r="H27" s="133">
        <f>H28</f>
        <v>6300</v>
      </c>
      <c r="I27" s="133">
        <f>I28</f>
        <v>11800</v>
      </c>
      <c r="J27" s="133">
        <f>J28</f>
        <v>912.2</v>
      </c>
      <c r="K27" s="158">
        <f t="shared" si="1"/>
        <v>45.412907979369535</v>
      </c>
    </row>
    <row r="28" spans="1:11" ht="39" customHeight="1" thickBot="1">
      <c r="A28" s="64" t="s">
        <v>115</v>
      </c>
      <c r="B28" s="56" t="s">
        <v>39</v>
      </c>
      <c r="C28" s="57" t="s">
        <v>13</v>
      </c>
      <c r="D28" s="57" t="s">
        <v>26</v>
      </c>
      <c r="E28" s="34" t="s">
        <v>109</v>
      </c>
      <c r="F28" s="59" t="s">
        <v>120</v>
      </c>
      <c r="G28" s="133">
        <v>2008.68</v>
      </c>
      <c r="H28" s="143">
        <v>6300</v>
      </c>
      <c r="I28" s="171">
        <v>11800</v>
      </c>
      <c r="J28" s="181">
        <v>912.2</v>
      </c>
      <c r="K28" s="158">
        <f t="shared" si="1"/>
        <v>45.412907979369535</v>
      </c>
    </row>
    <row r="29" spans="1:11" ht="17.25" customHeight="1" thickBot="1">
      <c r="A29" s="64" t="s">
        <v>130</v>
      </c>
      <c r="B29" s="56" t="s">
        <v>39</v>
      </c>
      <c r="C29" s="57" t="s">
        <v>13</v>
      </c>
      <c r="D29" s="57" t="s">
        <v>26</v>
      </c>
      <c r="E29" s="34" t="s">
        <v>109</v>
      </c>
      <c r="F29" s="59" t="s">
        <v>131</v>
      </c>
      <c r="G29" s="133">
        <f>G30</f>
        <v>25</v>
      </c>
      <c r="H29" s="133">
        <f>H30</f>
        <v>200</v>
      </c>
      <c r="I29" s="133">
        <f>I30</f>
        <v>250</v>
      </c>
      <c r="J29" s="133">
        <f>J30</f>
        <v>11</v>
      </c>
      <c r="K29" s="158">
        <f t="shared" si="1"/>
        <v>44</v>
      </c>
    </row>
    <row r="30" spans="1:11" ht="25.5" customHeight="1" thickBot="1">
      <c r="A30" s="55" t="s">
        <v>119</v>
      </c>
      <c r="B30" s="56" t="s">
        <v>39</v>
      </c>
      <c r="C30" s="57" t="s">
        <v>13</v>
      </c>
      <c r="D30" s="57" t="s">
        <v>26</v>
      </c>
      <c r="E30" s="34" t="s">
        <v>109</v>
      </c>
      <c r="F30" s="59" t="s">
        <v>118</v>
      </c>
      <c r="G30" s="133">
        <v>25</v>
      </c>
      <c r="H30" s="143">
        <v>200</v>
      </c>
      <c r="I30" s="171">
        <v>250</v>
      </c>
      <c r="J30" s="133">
        <v>11</v>
      </c>
      <c r="K30" s="158">
        <f t="shared" si="1"/>
        <v>44</v>
      </c>
    </row>
    <row r="31" spans="1:11" ht="65.25" customHeight="1" thickBot="1">
      <c r="A31" s="55" t="s">
        <v>288</v>
      </c>
      <c r="B31" s="56" t="s">
        <v>39</v>
      </c>
      <c r="C31" s="57" t="s">
        <v>13</v>
      </c>
      <c r="D31" s="57" t="s">
        <v>26</v>
      </c>
      <c r="E31" s="34" t="s">
        <v>289</v>
      </c>
      <c r="F31" s="59"/>
      <c r="G31" s="133">
        <f>G32</f>
        <v>30</v>
      </c>
      <c r="H31" s="143"/>
      <c r="I31" s="171"/>
      <c r="J31" s="133">
        <f aca="true" t="shared" si="2" ref="J31:J37">J32</f>
        <v>0</v>
      </c>
      <c r="K31" s="158">
        <f t="shared" si="1"/>
        <v>0</v>
      </c>
    </row>
    <row r="32" spans="1:11" ht="40.5" customHeight="1" thickBot="1">
      <c r="A32" s="64" t="s">
        <v>129</v>
      </c>
      <c r="B32" s="56" t="s">
        <v>39</v>
      </c>
      <c r="C32" s="57" t="s">
        <v>13</v>
      </c>
      <c r="D32" s="57" t="s">
        <v>26</v>
      </c>
      <c r="E32" s="34" t="s">
        <v>289</v>
      </c>
      <c r="F32" s="59" t="s">
        <v>166</v>
      </c>
      <c r="G32" s="184">
        <f>G33</f>
        <v>30</v>
      </c>
      <c r="H32" s="143"/>
      <c r="I32" s="171"/>
      <c r="J32" s="133">
        <f t="shared" si="2"/>
        <v>0</v>
      </c>
      <c r="K32" s="158">
        <f t="shared" si="1"/>
        <v>0</v>
      </c>
    </row>
    <row r="33" spans="1:11" ht="40.5" customHeight="1" thickBot="1">
      <c r="A33" s="64" t="s">
        <v>115</v>
      </c>
      <c r="B33" s="56" t="s">
        <v>39</v>
      </c>
      <c r="C33" s="57" t="s">
        <v>13</v>
      </c>
      <c r="D33" s="57" t="s">
        <v>26</v>
      </c>
      <c r="E33" s="34" t="s">
        <v>289</v>
      </c>
      <c r="F33" s="59" t="s">
        <v>120</v>
      </c>
      <c r="G33" s="133">
        <v>30</v>
      </c>
      <c r="H33" s="143"/>
      <c r="I33" s="171"/>
      <c r="J33" s="133">
        <v>0</v>
      </c>
      <c r="K33" s="158">
        <f t="shared" si="1"/>
        <v>0</v>
      </c>
    </row>
    <row r="34" spans="1:11" ht="66.75" customHeight="1" thickBot="1">
      <c r="A34" s="55" t="s">
        <v>290</v>
      </c>
      <c r="B34" s="56" t="s">
        <v>39</v>
      </c>
      <c r="C34" s="57" t="s">
        <v>13</v>
      </c>
      <c r="D34" s="57" t="s">
        <v>26</v>
      </c>
      <c r="E34" s="34" t="s">
        <v>291</v>
      </c>
      <c r="F34" s="59"/>
      <c r="G34" s="133">
        <f>G35</f>
        <v>0</v>
      </c>
      <c r="H34" s="143"/>
      <c r="I34" s="171"/>
      <c r="J34" s="133">
        <f t="shared" si="2"/>
        <v>0</v>
      </c>
      <c r="K34" s="158">
        <v>0</v>
      </c>
    </row>
    <row r="35" spans="1:11" ht="39" customHeight="1" thickBot="1">
      <c r="A35" s="64" t="s">
        <v>129</v>
      </c>
      <c r="B35" s="56" t="s">
        <v>39</v>
      </c>
      <c r="C35" s="57" t="s">
        <v>13</v>
      </c>
      <c r="D35" s="57" t="s">
        <v>26</v>
      </c>
      <c r="E35" s="34" t="s">
        <v>291</v>
      </c>
      <c r="F35" s="59" t="s">
        <v>166</v>
      </c>
      <c r="G35" s="133">
        <f>G36</f>
        <v>0</v>
      </c>
      <c r="H35" s="143"/>
      <c r="I35" s="171"/>
      <c r="J35" s="133">
        <f t="shared" si="2"/>
        <v>0</v>
      </c>
      <c r="K35" s="158">
        <v>0</v>
      </c>
    </row>
    <row r="36" spans="1:11" ht="37.5" customHeight="1" thickBot="1">
      <c r="A36" s="64" t="s">
        <v>115</v>
      </c>
      <c r="B36" s="56" t="s">
        <v>39</v>
      </c>
      <c r="C36" s="57" t="s">
        <v>13</v>
      </c>
      <c r="D36" s="57" t="s">
        <v>26</v>
      </c>
      <c r="E36" s="34" t="s">
        <v>291</v>
      </c>
      <c r="F36" s="59" t="s">
        <v>120</v>
      </c>
      <c r="G36" s="185">
        <v>0</v>
      </c>
      <c r="H36" s="133">
        <f>H38</f>
        <v>465</v>
      </c>
      <c r="I36" s="133">
        <f>I38</f>
        <v>500</v>
      </c>
      <c r="J36" s="133">
        <v>0</v>
      </c>
      <c r="K36" s="158">
        <v>0</v>
      </c>
    </row>
    <row r="37" spans="1:11" ht="74.25" customHeight="1" thickBot="1">
      <c r="A37" s="55" t="s">
        <v>132</v>
      </c>
      <c r="B37" s="56" t="s">
        <v>39</v>
      </c>
      <c r="C37" s="57" t="s">
        <v>13</v>
      </c>
      <c r="D37" s="57" t="s">
        <v>26</v>
      </c>
      <c r="E37" s="57" t="s">
        <v>133</v>
      </c>
      <c r="F37" s="59"/>
      <c r="G37" s="133">
        <f>G38</f>
        <v>73.4</v>
      </c>
      <c r="H37" s="133"/>
      <c r="I37" s="133"/>
      <c r="J37" s="133">
        <f t="shared" si="2"/>
        <v>73.4</v>
      </c>
      <c r="K37" s="158">
        <f t="shared" si="1"/>
        <v>100</v>
      </c>
    </row>
    <row r="38" spans="1:11" ht="61.5" customHeight="1" thickBot="1">
      <c r="A38" s="55" t="s">
        <v>134</v>
      </c>
      <c r="B38" s="56" t="s">
        <v>39</v>
      </c>
      <c r="C38" s="57" t="s">
        <v>13</v>
      </c>
      <c r="D38" s="57" t="s">
        <v>26</v>
      </c>
      <c r="E38" s="57" t="s">
        <v>135</v>
      </c>
      <c r="F38" s="59"/>
      <c r="G38" s="133">
        <f>G39</f>
        <v>73.4</v>
      </c>
      <c r="H38" s="133">
        <f>H39</f>
        <v>465</v>
      </c>
      <c r="I38" s="133">
        <f>I39</f>
        <v>500</v>
      </c>
      <c r="J38" s="133">
        <f>J39</f>
        <v>73.4</v>
      </c>
      <c r="K38" s="158">
        <f t="shared" si="1"/>
        <v>100</v>
      </c>
    </row>
    <row r="39" spans="1:11" ht="24" customHeight="1" thickBot="1">
      <c r="A39" s="55" t="s">
        <v>80</v>
      </c>
      <c r="B39" s="56" t="s">
        <v>39</v>
      </c>
      <c r="C39" s="57" t="s">
        <v>13</v>
      </c>
      <c r="D39" s="57" t="s">
        <v>26</v>
      </c>
      <c r="E39" s="57" t="s">
        <v>135</v>
      </c>
      <c r="F39" s="37">
        <v>540</v>
      </c>
      <c r="G39" s="133">
        <v>73.4</v>
      </c>
      <c r="H39" s="143">
        <v>465</v>
      </c>
      <c r="I39" s="171">
        <v>500</v>
      </c>
      <c r="J39" s="15">
        <v>73.4</v>
      </c>
      <c r="K39" s="158">
        <f t="shared" si="1"/>
        <v>100</v>
      </c>
    </row>
    <row r="40" spans="1:11" ht="64.5" customHeight="1" thickBot="1">
      <c r="A40" s="93" t="s">
        <v>121</v>
      </c>
      <c r="B40" s="62" t="s">
        <v>39</v>
      </c>
      <c r="C40" s="89" t="s">
        <v>13</v>
      </c>
      <c r="D40" s="89" t="s">
        <v>83</v>
      </c>
      <c r="E40" s="57"/>
      <c r="F40" s="37"/>
      <c r="G40" s="138">
        <f aca="true" t="shared" si="3" ref="G40:J41">G41</f>
        <v>115.2</v>
      </c>
      <c r="H40" s="138">
        <f t="shared" si="3"/>
        <v>500</v>
      </c>
      <c r="I40" s="138">
        <f t="shared" si="3"/>
        <v>540</v>
      </c>
      <c r="J40" s="138">
        <f t="shared" si="3"/>
        <v>115.2</v>
      </c>
      <c r="K40" s="158">
        <f t="shared" si="1"/>
        <v>100</v>
      </c>
    </row>
    <row r="41" spans="1:11" ht="49.5" customHeight="1" thickBot="1">
      <c r="A41" s="55" t="s">
        <v>136</v>
      </c>
      <c r="B41" s="56" t="s">
        <v>39</v>
      </c>
      <c r="C41" s="57" t="s">
        <v>13</v>
      </c>
      <c r="D41" s="57" t="s">
        <v>83</v>
      </c>
      <c r="E41" s="57" t="s">
        <v>122</v>
      </c>
      <c r="F41" s="37"/>
      <c r="G41" s="138">
        <f t="shared" si="3"/>
        <v>115.2</v>
      </c>
      <c r="H41" s="138">
        <f t="shared" si="3"/>
        <v>500</v>
      </c>
      <c r="I41" s="138">
        <f t="shared" si="3"/>
        <v>540</v>
      </c>
      <c r="J41" s="138">
        <f t="shared" si="3"/>
        <v>115.2</v>
      </c>
      <c r="K41" s="158">
        <f t="shared" si="1"/>
        <v>100</v>
      </c>
    </row>
    <row r="42" spans="1:11" ht="87" customHeight="1" thickBot="1">
      <c r="A42" s="55" t="s">
        <v>132</v>
      </c>
      <c r="B42" s="56" t="s">
        <v>39</v>
      </c>
      <c r="C42" s="57" t="s">
        <v>13</v>
      </c>
      <c r="D42" s="57" t="s">
        <v>83</v>
      </c>
      <c r="E42" s="57" t="s">
        <v>133</v>
      </c>
      <c r="F42" s="37"/>
      <c r="G42" s="133">
        <f>G44</f>
        <v>115.2</v>
      </c>
      <c r="H42" s="133">
        <f>H44</f>
        <v>500</v>
      </c>
      <c r="I42" s="133">
        <f>I44</f>
        <v>540</v>
      </c>
      <c r="J42" s="133">
        <f>J44</f>
        <v>115.2</v>
      </c>
      <c r="K42" s="158">
        <f t="shared" si="1"/>
        <v>100</v>
      </c>
    </row>
    <row r="43" spans="1:11" ht="75" customHeight="1" thickBot="1">
      <c r="A43" s="55" t="s">
        <v>134</v>
      </c>
      <c r="B43" s="56" t="s">
        <v>39</v>
      </c>
      <c r="C43" s="57" t="s">
        <v>13</v>
      </c>
      <c r="D43" s="57" t="s">
        <v>83</v>
      </c>
      <c r="E43" s="57" t="s">
        <v>135</v>
      </c>
      <c r="F43" s="37"/>
      <c r="G43" s="133">
        <f>G44</f>
        <v>115.2</v>
      </c>
      <c r="H43" s="133">
        <f>H44</f>
        <v>500</v>
      </c>
      <c r="I43" s="133">
        <f>I44</f>
        <v>540</v>
      </c>
      <c r="J43" s="133">
        <f>J44</f>
        <v>115.2</v>
      </c>
      <c r="K43" s="158">
        <f t="shared" si="1"/>
        <v>100</v>
      </c>
    </row>
    <row r="44" spans="1:11" ht="25.5" customHeight="1" thickBot="1">
      <c r="A44" s="55" t="s">
        <v>80</v>
      </c>
      <c r="B44" s="56" t="s">
        <v>39</v>
      </c>
      <c r="C44" s="57" t="s">
        <v>13</v>
      </c>
      <c r="D44" s="57" t="s">
        <v>83</v>
      </c>
      <c r="E44" s="57" t="s">
        <v>135</v>
      </c>
      <c r="F44" s="37">
        <v>540</v>
      </c>
      <c r="G44" s="133">
        <v>115.2</v>
      </c>
      <c r="H44" s="143">
        <v>500</v>
      </c>
      <c r="I44" s="171">
        <v>540</v>
      </c>
      <c r="J44" s="15">
        <v>115.2</v>
      </c>
      <c r="K44" s="158">
        <f t="shared" si="1"/>
        <v>100</v>
      </c>
    </row>
    <row r="45" spans="1:11" ht="16.5" customHeight="1" thickBot="1">
      <c r="A45" s="93" t="s">
        <v>19</v>
      </c>
      <c r="B45" s="37" t="s">
        <v>39</v>
      </c>
      <c r="C45" s="37" t="s">
        <v>13</v>
      </c>
      <c r="D45" s="37">
        <v>11</v>
      </c>
      <c r="E45" s="37"/>
      <c r="F45" s="37"/>
      <c r="G45" s="138">
        <f>G46</f>
        <v>125</v>
      </c>
      <c r="H45" s="138">
        <f aca="true" t="shared" si="4" ref="H45:J48">H46</f>
        <v>500</v>
      </c>
      <c r="I45" s="138">
        <f t="shared" si="4"/>
        <v>500</v>
      </c>
      <c r="J45" s="138">
        <f t="shared" si="4"/>
        <v>0</v>
      </c>
      <c r="K45" s="158">
        <f t="shared" si="1"/>
        <v>0</v>
      </c>
    </row>
    <row r="46" spans="1:11" ht="15" customHeight="1" thickBot="1">
      <c r="A46" s="55" t="s">
        <v>137</v>
      </c>
      <c r="B46" s="37" t="s">
        <v>39</v>
      </c>
      <c r="C46" s="37" t="s">
        <v>13</v>
      </c>
      <c r="D46" s="37">
        <v>11</v>
      </c>
      <c r="E46" s="37" t="s">
        <v>138</v>
      </c>
      <c r="F46" s="37"/>
      <c r="G46" s="138">
        <f>G47</f>
        <v>125</v>
      </c>
      <c r="H46" s="138">
        <f t="shared" si="4"/>
        <v>500</v>
      </c>
      <c r="I46" s="138">
        <f t="shared" si="4"/>
        <v>500</v>
      </c>
      <c r="J46" s="138">
        <f t="shared" si="4"/>
        <v>0</v>
      </c>
      <c r="K46" s="158">
        <f t="shared" si="1"/>
        <v>0</v>
      </c>
    </row>
    <row r="47" spans="1:11" ht="12.75" customHeight="1" thickBot="1">
      <c r="A47" s="55" t="s">
        <v>7</v>
      </c>
      <c r="B47" s="37" t="s">
        <v>39</v>
      </c>
      <c r="C47" s="37" t="s">
        <v>13</v>
      </c>
      <c r="D47" s="37">
        <v>11</v>
      </c>
      <c r="E47" s="37" t="s">
        <v>139</v>
      </c>
      <c r="F47" s="37"/>
      <c r="G47" s="138">
        <f>G48</f>
        <v>125</v>
      </c>
      <c r="H47" s="138">
        <f t="shared" si="4"/>
        <v>500</v>
      </c>
      <c r="I47" s="138">
        <f t="shared" si="4"/>
        <v>500</v>
      </c>
      <c r="J47" s="138">
        <f t="shared" si="4"/>
        <v>0</v>
      </c>
      <c r="K47" s="158">
        <f t="shared" si="1"/>
        <v>0</v>
      </c>
    </row>
    <row r="48" spans="1:11" ht="26.25" customHeight="1" thickBot="1">
      <c r="A48" s="55" t="s">
        <v>37</v>
      </c>
      <c r="B48" s="37" t="s">
        <v>39</v>
      </c>
      <c r="C48" s="37" t="s">
        <v>13</v>
      </c>
      <c r="D48" s="37">
        <v>11</v>
      </c>
      <c r="E48" s="37" t="s">
        <v>110</v>
      </c>
      <c r="F48" s="37"/>
      <c r="G48" s="133">
        <f>G49</f>
        <v>125</v>
      </c>
      <c r="H48" s="133">
        <f t="shared" si="4"/>
        <v>500</v>
      </c>
      <c r="I48" s="133">
        <f t="shared" si="4"/>
        <v>500</v>
      </c>
      <c r="J48" s="133">
        <f t="shared" si="4"/>
        <v>0</v>
      </c>
      <c r="K48" s="158">
        <f t="shared" si="1"/>
        <v>0</v>
      </c>
    </row>
    <row r="49" spans="1:11" ht="18.75" customHeight="1" thickBot="1">
      <c r="A49" s="55" t="s">
        <v>101</v>
      </c>
      <c r="B49" s="37" t="s">
        <v>39</v>
      </c>
      <c r="C49" s="37" t="s">
        <v>13</v>
      </c>
      <c r="D49" s="37">
        <v>11</v>
      </c>
      <c r="E49" s="37" t="s">
        <v>110</v>
      </c>
      <c r="F49" s="37">
        <v>870</v>
      </c>
      <c r="G49" s="133">
        <v>125</v>
      </c>
      <c r="H49" s="143">
        <f>1000-500</f>
        <v>500</v>
      </c>
      <c r="I49" s="171">
        <f>1000-500</f>
        <v>500</v>
      </c>
      <c r="J49" s="15">
        <v>0</v>
      </c>
      <c r="K49" s="158">
        <f t="shared" si="1"/>
        <v>0</v>
      </c>
    </row>
    <row r="50" spans="1:11" ht="24" customHeight="1" thickBot="1">
      <c r="A50" s="88" t="s">
        <v>4</v>
      </c>
      <c r="B50" s="56" t="s">
        <v>39</v>
      </c>
      <c r="C50" s="57" t="s">
        <v>13</v>
      </c>
      <c r="D50" s="57">
        <v>13</v>
      </c>
      <c r="E50" s="57"/>
      <c r="F50" s="57"/>
      <c r="G50" s="133">
        <f>G51+G53+G58+G63</f>
        <v>300.65</v>
      </c>
      <c r="H50" s="133">
        <f>H51+H53+H58+H63</f>
        <v>502.6</v>
      </c>
      <c r="I50" s="133">
        <f>I51+I53+I58+I63</f>
        <v>502.6</v>
      </c>
      <c r="J50" s="133">
        <f>J51+J53+J58+J63</f>
        <v>247.27</v>
      </c>
      <c r="K50" s="158">
        <f t="shared" si="1"/>
        <v>82.24513553966408</v>
      </c>
    </row>
    <row r="51" spans="1:11" ht="63.75" customHeight="1" thickBot="1">
      <c r="A51" s="55" t="s">
        <v>82</v>
      </c>
      <c r="B51" s="60" t="s">
        <v>39</v>
      </c>
      <c r="C51" s="61" t="s">
        <v>13</v>
      </c>
      <c r="D51" s="61">
        <v>13</v>
      </c>
      <c r="E51" s="57" t="s">
        <v>135</v>
      </c>
      <c r="F51" s="61"/>
      <c r="G51" s="138">
        <f>G52</f>
        <v>0.65</v>
      </c>
      <c r="H51" s="138">
        <f>H52</f>
        <v>2.6</v>
      </c>
      <c r="I51" s="138">
        <f>I52</f>
        <v>2.6</v>
      </c>
      <c r="J51" s="138">
        <f>J52</f>
        <v>0.65</v>
      </c>
      <c r="K51" s="158">
        <f t="shared" si="1"/>
        <v>100</v>
      </c>
    </row>
    <row r="52" spans="1:11" ht="27" customHeight="1" thickBot="1">
      <c r="A52" s="55" t="s">
        <v>80</v>
      </c>
      <c r="B52" s="56" t="s">
        <v>39</v>
      </c>
      <c r="C52" s="57" t="s">
        <v>13</v>
      </c>
      <c r="D52" s="57">
        <v>13</v>
      </c>
      <c r="E52" s="57" t="s">
        <v>135</v>
      </c>
      <c r="F52" s="37">
        <v>540</v>
      </c>
      <c r="G52" s="138">
        <v>0.65</v>
      </c>
      <c r="H52" s="145">
        <v>2.6</v>
      </c>
      <c r="I52" s="172">
        <v>2.6</v>
      </c>
      <c r="J52" s="15">
        <v>0.65</v>
      </c>
      <c r="K52" s="158">
        <f t="shared" si="1"/>
        <v>100</v>
      </c>
    </row>
    <row r="53" spans="1:11" ht="41.25" customHeight="1" thickBot="1">
      <c r="A53" s="114" t="s">
        <v>168</v>
      </c>
      <c r="B53" s="56" t="s">
        <v>39</v>
      </c>
      <c r="C53" s="57" t="s">
        <v>13</v>
      </c>
      <c r="D53" s="57">
        <v>13</v>
      </c>
      <c r="E53" s="34" t="s">
        <v>112</v>
      </c>
      <c r="F53" s="37"/>
      <c r="G53" s="138">
        <f>G54</f>
        <v>0</v>
      </c>
      <c r="H53" s="138">
        <f aca="true" t="shared" si="5" ref="H53:J56">H54</f>
        <v>0</v>
      </c>
      <c r="I53" s="138">
        <f t="shared" si="5"/>
        <v>0</v>
      </c>
      <c r="J53" s="138">
        <f t="shared" si="5"/>
        <v>0</v>
      </c>
      <c r="K53" s="158">
        <v>0</v>
      </c>
    </row>
    <row r="54" spans="1:11" ht="45.75" customHeight="1" thickBot="1">
      <c r="A54" s="116" t="s">
        <v>105</v>
      </c>
      <c r="B54" s="56" t="s">
        <v>39</v>
      </c>
      <c r="C54" s="61" t="s">
        <v>13</v>
      </c>
      <c r="D54" s="61">
        <v>13</v>
      </c>
      <c r="E54" s="34" t="s">
        <v>113</v>
      </c>
      <c r="F54" s="37"/>
      <c r="G54" s="138">
        <f>G55</f>
        <v>0</v>
      </c>
      <c r="H54" s="138">
        <f t="shared" si="5"/>
        <v>0</v>
      </c>
      <c r="I54" s="138">
        <f t="shared" si="5"/>
        <v>0</v>
      </c>
      <c r="J54" s="138">
        <f t="shared" si="5"/>
        <v>0</v>
      </c>
      <c r="K54" s="158">
        <v>0</v>
      </c>
    </row>
    <row r="55" spans="1:11" ht="42" customHeight="1" thickBot="1">
      <c r="A55" s="113" t="s">
        <v>180</v>
      </c>
      <c r="B55" s="56" t="s">
        <v>39</v>
      </c>
      <c r="C55" s="61" t="s">
        <v>13</v>
      </c>
      <c r="D55" s="61">
        <v>13</v>
      </c>
      <c r="E55" s="34" t="s">
        <v>255</v>
      </c>
      <c r="F55" s="37"/>
      <c r="G55" s="138">
        <f>G56</f>
        <v>0</v>
      </c>
      <c r="H55" s="138">
        <f t="shared" si="5"/>
        <v>0</v>
      </c>
      <c r="I55" s="138">
        <f t="shared" si="5"/>
        <v>0</v>
      </c>
      <c r="J55" s="138">
        <f t="shared" si="5"/>
        <v>0</v>
      </c>
      <c r="K55" s="158">
        <v>0</v>
      </c>
    </row>
    <row r="56" spans="1:11" ht="26.25" customHeight="1" thickBot="1">
      <c r="A56" s="55" t="s">
        <v>227</v>
      </c>
      <c r="B56" s="56" t="s">
        <v>39</v>
      </c>
      <c r="C56" s="61" t="s">
        <v>13</v>
      </c>
      <c r="D56" s="61">
        <v>13</v>
      </c>
      <c r="E56" s="34" t="s">
        <v>255</v>
      </c>
      <c r="F56" s="37">
        <v>200</v>
      </c>
      <c r="G56" s="138">
        <f>G57</f>
        <v>0</v>
      </c>
      <c r="H56" s="138">
        <f t="shared" si="5"/>
        <v>0</v>
      </c>
      <c r="I56" s="138">
        <f t="shared" si="5"/>
        <v>0</v>
      </c>
      <c r="J56" s="138">
        <f t="shared" si="5"/>
        <v>0</v>
      </c>
      <c r="K56" s="158">
        <v>0</v>
      </c>
    </row>
    <row r="57" spans="1:11" ht="41.25" customHeight="1" thickBot="1">
      <c r="A57" s="64" t="s">
        <v>115</v>
      </c>
      <c r="B57" s="56" t="s">
        <v>39</v>
      </c>
      <c r="C57" s="61" t="s">
        <v>13</v>
      </c>
      <c r="D57" s="61">
        <v>13</v>
      </c>
      <c r="E57" s="34" t="s">
        <v>255</v>
      </c>
      <c r="F57" s="37">
        <v>240</v>
      </c>
      <c r="G57" s="138">
        <v>0</v>
      </c>
      <c r="H57" s="145"/>
      <c r="I57" s="172"/>
      <c r="J57" s="15">
        <v>0</v>
      </c>
      <c r="K57" s="158">
        <v>0</v>
      </c>
    </row>
    <row r="58" spans="1:11" ht="52.5" customHeight="1" thickBot="1">
      <c r="A58" s="114" t="s">
        <v>167</v>
      </c>
      <c r="B58" s="56" t="s">
        <v>39</v>
      </c>
      <c r="C58" s="61" t="s">
        <v>13</v>
      </c>
      <c r="D58" s="61">
        <v>13</v>
      </c>
      <c r="E58" s="34" t="s">
        <v>159</v>
      </c>
      <c r="F58" s="37"/>
      <c r="G58" s="138">
        <f aca="true" t="shared" si="6" ref="G58:J61">G59</f>
        <v>0</v>
      </c>
      <c r="H58" s="138">
        <f t="shared" si="6"/>
        <v>500</v>
      </c>
      <c r="I58" s="138">
        <f t="shared" si="6"/>
        <v>500</v>
      </c>
      <c r="J58" s="138">
        <f t="shared" si="6"/>
        <v>0</v>
      </c>
      <c r="K58" s="158">
        <v>0</v>
      </c>
    </row>
    <row r="59" spans="1:11" ht="30" customHeight="1" thickBot="1">
      <c r="A59" s="117" t="s">
        <v>164</v>
      </c>
      <c r="B59" s="56" t="s">
        <v>39</v>
      </c>
      <c r="C59" s="61" t="s">
        <v>13</v>
      </c>
      <c r="D59" s="61">
        <v>13</v>
      </c>
      <c r="E59" s="34" t="s">
        <v>165</v>
      </c>
      <c r="F59" s="37"/>
      <c r="G59" s="138">
        <f t="shared" si="6"/>
        <v>0</v>
      </c>
      <c r="H59" s="138">
        <f t="shared" si="6"/>
        <v>500</v>
      </c>
      <c r="I59" s="138">
        <f t="shared" si="6"/>
        <v>500</v>
      </c>
      <c r="J59" s="138">
        <f t="shared" si="6"/>
        <v>0</v>
      </c>
      <c r="K59" s="158">
        <v>0</v>
      </c>
    </row>
    <row r="60" spans="1:11" ht="27" customHeight="1" thickBot="1">
      <c r="A60" s="113" t="s">
        <v>169</v>
      </c>
      <c r="B60" s="56" t="s">
        <v>39</v>
      </c>
      <c r="C60" s="61" t="s">
        <v>13</v>
      </c>
      <c r="D60" s="61">
        <v>13</v>
      </c>
      <c r="E60" s="34" t="s">
        <v>250</v>
      </c>
      <c r="F60" s="37"/>
      <c r="G60" s="138">
        <f t="shared" si="6"/>
        <v>0</v>
      </c>
      <c r="H60" s="138">
        <f t="shared" si="6"/>
        <v>500</v>
      </c>
      <c r="I60" s="138">
        <f t="shared" si="6"/>
        <v>500</v>
      </c>
      <c r="J60" s="138">
        <f t="shared" si="6"/>
        <v>0</v>
      </c>
      <c r="K60" s="158">
        <v>0</v>
      </c>
    </row>
    <row r="61" spans="1:11" ht="30.75" customHeight="1" thickBot="1">
      <c r="A61" s="55" t="s">
        <v>227</v>
      </c>
      <c r="B61" s="56" t="s">
        <v>39</v>
      </c>
      <c r="C61" s="61" t="s">
        <v>13</v>
      </c>
      <c r="D61" s="61">
        <v>13</v>
      </c>
      <c r="E61" s="34" t="s">
        <v>256</v>
      </c>
      <c r="F61" s="37">
        <v>200</v>
      </c>
      <c r="G61" s="138">
        <f t="shared" si="6"/>
        <v>0</v>
      </c>
      <c r="H61" s="138">
        <f t="shared" si="6"/>
        <v>500</v>
      </c>
      <c r="I61" s="138">
        <f t="shared" si="6"/>
        <v>500</v>
      </c>
      <c r="J61" s="138">
        <f t="shared" si="6"/>
        <v>0</v>
      </c>
      <c r="K61" s="158">
        <v>0</v>
      </c>
    </row>
    <row r="62" spans="1:11" ht="37.5" customHeight="1" thickBot="1">
      <c r="A62" s="64" t="s">
        <v>115</v>
      </c>
      <c r="B62" s="56" t="s">
        <v>39</v>
      </c>
      <c r="C62" s="61" t="s">
        <v>13</v>
      </c>
      <c r="D62" s="61">
        <v>13</v>
      </c>
      <c r="E62" s="34" t="s">
        <v>256</v>
      </c>
      <c r="F62" s="37">
        <v>240</v>
      </c>
      <c r="G62" s="138">
        <v>0</v>
      </c>
      <c r="H62" s="145">
        <v>500</v>
      </c>
      <c r="I62" s="172">
        <v>500</v>
      </c>
      <c r="J62" s="15">
        <v>0</v>
      </c>
      <c r="K62" s="158">
        <v>0</v>
      </c>
    </row>
    <row r="63" spans="1:11" ht="65.25" customHeight="1" thickBot="1">
      <c r="A63" s="55" t="s">
        <v>225</v>
      </c>
      <c r="B63" s="56" t="s">
        <v>39</v>
      </c>
      <c r="C63" s="61" t="s">
        <v>13</v>
      </c>
      <c r="D63" s="61">
        <v>13</v>
      </c>
      <c r="E63" s="57" t="s">
        <v>228</v>
      </c>
      <c r="F63" s="37"/>
      <c r="G63" s="138">
        <f>G64</f>
        <v>300</v>
      </c>
      <c r="H63" s="138">
        <f aca="true" t="shared" si="7" ref="H63:J64">H64</f>
        <v>0</v>
      </c>
      <c r="I63" s="138">
        <f t="shared" si="7"/>
        <v>0</v>
      </c>
      <c r="J63" s="138">
        <f t="shared" si="7"/>
        <v>246.62</v>
      </c>
      <c r="K63" s="158">
        <f t="shared" si="1"/>
        <v>82.20666666666668</v>
      </c>
    </row>
    <row r="64" spans="1:11" ht="51.75" customHeight="1" thickBot="1">
      <c r="A64" s="55" t="s">
        <v>226</v>
      </c>
      <c r="B64" s="56" t="s">
        <v>39</v>
      </c>
      <c r="C64" s="61" t="s">
        <v>13</v>
      </c>
      <c r="D64" s="61">
        <v>13</v>
      </c>
      <c r="E64" s="57" t="s">
        <v>228</v>
      </c>
      <c r="F64" s="37"/>
      <c r="G64" s="138">
        <f>G65</f>
        <v>300</v>
      </c>
      <c r="H64" s="138">
        <f t="shared" si="7"/>
        <v>0</v>
      </c>
      <c r="I64" s="138">
        <f t="shared" si="7"/>
        <v>0</v>
      </c>
      <c r="J64" s="138">
        <f t="shared" si="7"/>
        <v>246.62</v>
      </c>
      <c r="K64" s="158">
        <f t="shared" si="1"/>
        <v>82.20666666666668</v>
      </c>
    </row>
    <row r="65" spans="1:11" ht="51" customHeight="1" thickBot="1">
      <c r="A65" s="64" t="s">
        <v>311</v>
      </c>
      <c r="B65" s="56" t="s">
        <v>39</v>
      </c>
      <c r="C65" s="57" t="s">
        <v>13</v>
      </c>
      <c r="D65" s="57">
        <v>13</v>
      </c>
      <c r="E65" s="57" t="s">
        <v>310</v>
      </c>
      <c r="F65" s="37"/>
      <c r="G65" s="138">
        <f>G66</f>
        <v>300</v>
      </c>
      <c r="H65" s="146"/>
      <c r="I65" s="172"/>
      <c r="J65" s="181">
        <f>J66</f>
        <v>246.62</v>
      </c>
      <c r="K65" s="158">
        <f t="shared" si="1"/>
        <v>82.20666666666668</v>
      </c>
    </row>
    <row r="66" spans="1:11" ht="30.75" customHeight="1" thickBot="1">
      <c r="A66" s="55" t="s">
        <v>227</v>
      </c>
      <c r="B66" s="56" t="s">
        <v>39</v>
      </c>
      <c r="C66" s="57" t="s">
        <v>13</v>
      </c>
      <c r="D66" s="57">
        <v>13</v>
      </c>
      <c r="E66" s="57" t="s">
        <v>310</v>
      </c>
      <c r="F66" s="37">
        <v>200</v>
      </c>
      <c r="G66" s="138">
        <f>G67</f>
        <v>300</v>
      </c>
      <c r="H66" s="146"/>
      <c r="I66" s="172"/>
      <c r="J66" s="181">
        <f>J67</f>
        <v>246.62</v>
      </c>
      <c r="K66" s="158">
        <f t="shared" si="1"/>
        <v>82.20666666666668</v>
      </c>
    </row>
    <row r="67" spans="1:11" ht="38.25" customHeight="1" thickBot="1">
      <c r="A67" s="64" t="s">
        <v>115</v>
      </c>
      <c r="B67" s="56" t="s">
        <v>39</v>
      </c>
      <c r="C67" s="57" t="s">
        <v>13</v>
      </c>
      <c r="D67" s="57">
        <v>13</v>
      </c>
      <c r="E67" s="57" t="s">
        <v>310</v>
      </c>
      <c r="F67" s="37">
        <v>240</v>
      </c>
      <c r="G67" s="138">
        <v>300</v>
      </c>
      <c r="H67" s="188"/>
      <c r="I67" s="188"/>
      <c r="J67" s="181">
        <v>246.62</v>
      </c>
      <c r="K67" s="158">
        <f t="shared" si="1"/>
        <v>82.20666666666668</v>
      </c>
    </row>
    <row r="68" spans="1:11" ht="13.5" thickBot="1">
      <c r="A68" s="186" t="s">
        <v>21</v>
      </c>
      <c r="B68" s="94" t="s">
        <v>39</v>
      </c>
      <c r="C68" s="98" t="s">
        <v>14</v>
      </c>
      <c r="D68" s="99"/>
      <c r="E68" s="99"/>
      <c r="F68" s="99"/>
      <c r="G68" s="187">
        <f aca="true" t="shared" si="8" ref="G68:J69">G69</f>
        <v>62.25</v>
      </c>
      <c r="H68" s="187">
        <f t="shared" si="8"/>
        <v>270</v>
      </c>
      <c r="I68" s="187">
        <f t="shared" si="8"/>
        <v>273</v>
      </c>
      <c r="J68" s="187">
        <f t="shared" si="8"/>
        <v>0</v>
      </c>
      <c r="K68" s="158">
        <f t="shared" si="1"/>
        <v>0</v>
      </c>
    </row>
    <row r="69" spans="1:11" ht="28.5" customHeight="1" thickBot="1">
      <c r="A69" s="58" t="s">
        <v>0</v>
      </c>
      <c r="B69" s="56" t="s">
        <v>39</v>
      </c>
      <c r="C69" s="57" t="s">
        <v>14</v>
      </c>
      <c r="D69" s="57" t="s">
        <v>24</v>
      </c>
      <c r="E69" s="57"/>
      <c r="F69" s="63"/>
      <c r="G69" s="133">
        <f t="shared" si="8"/>
        <v>62.25</v>
      </c>
      <c r="H69" s="133">
        <f t="shared" si="8"/>
        <v>270</v>
      </c>
      <c r="I69" s="133">
        <f t="shared" si="8"/>
        <v>273</v>
      </c>
      <c r="J69" s="133">
        <f t="shared" si="8"/>
        <v>0</v>
      </c>
      <c r="K69" s="158">
        <f t="shared" si="1"/>
        <v>0</v>
      </c>
    </row>
    <row r="70" spans="1:11" ht="56.25" customHeight="1" thickBot="1">
      <c r="A70" s="58" t="s">
        <v>136</v>
      </c>
      <c r="B70" s="56" t="s">
        <v>39</v>
      </c>
      <c r="C70" s="57" t="s">
        <v>14</v>
      </c>
      <c r="D70" s="57" t="s">
        <v>24</v>
      </c>
      <c r="E70" s="87" t="s">
        <v>122</v>
      </c>
      <c r="F70" s="63"/>
      <c r="G70" s="133">
        <f>G72</f>
        <v>62.25</v>
      </c>
      <c r="H70" s="133">
        <f>H72</f>
        <v>270</v>
      </c>
      <c r="I70" s="133">
        <f>I72</f>
        <v>273</v>
      </c>
      <c r="J70" s="133">
        <f>J72</f>
        <v>0</v>
      </c>
      <c r="K70" s="158">
        <f t="shared" si="1"/>
        <v>0</v>
      </c>
    </row>
    <row r="71" spans="1:11" ht="51" customHeight="1" thickBot="1">
      <c r="A71" s="58" t="s">
        <v>144</v>
      </c>
      <c r="B71" s="56" t="s">
        <v>39</v>
      </c>
      <c r="C71" s="57" t="s">
        <v>14</v>
      </c>
      <c r="D71" s="57" t="s">
        <v>24</v>
      </c>
      <c r="E71" s="87" t="s">
        <v>145</v>
      </c>
      <c r="F71" s="63"/>
      <c r="G71" s="133">
        <f aca="true" t="shared" si="9" ref="G71:J72">G72</f>
        <v>62.25</v>
      </c>
      <c r="H71" s="133">
        <f t="shared" si="9"/>
        <v>270</v>
      </c>
      <c r="I71" s="133">
        <f t="shared" si="9"/>
        <v>273</v>
      </c>
      <c r="J71" s="133">
        <f t="shared" si="9"/>
        <v>0</v>
      </c>
      <c r="K71" s="158">
        <f t="shared" si="1"/>
        <v>0</v>
      </c>
    </row>
    <row r="72" spans="1:11" ht="53.25" customHeight="1" thickBot="1">
      <c r="A72" s="64" t="s">
        <v>30</v>
      </c>
      <c r="B72" s="56" t="s">
        <v>39</v>
      </c>
      <c r="C72" s="57" t="s">
        <v>14</v>
      </c>
      <c r="D72" s="57" t="s">
        <v>24</v>
      </c>
      <c r="E72" s="87" t="s">
        <v>107</v>
      </c>
      <c r="F72" s="59" t="s">
        <v>108</v>
      </c>
      <c r="G72" s="133">
        <f t="shared" si="9"/>
        <v>62.25</v>
      </c>
      <c r="H72" s="133">
        <f t="shared" si="9"/>
        <v>270</v>
      </c>
      <c r="I72" s="133">
        <f t="shared" si="9"/>
        <v>273</v>
      </c>
      <c r="J72" s="133">
        <f t="shared" si="9"/>
        <v>0</v>
      </c>
      <c r="K72" s="158">
        <f t="shared" si="1"/>
        <v>0</v>
      </c>
    </row>
    <row r="73" spans="1:11" ht="37.5" customHeight="1" thickBot="1">
      <c r="A73" s="64" t="s">
        <v>146</v>
      </c>
      <c r="B73" s="56" t="s">
        <v>39</v>
      </c>
      <c r="C73" s="57" t="s">
        <v>14</v>
      </c>
      <c r="D73" s="57" t="s">
        <v>24</v>
      </c>
      <c r="E73" s="87" t="s">
        <v>107</v>
      </c>
      <c r="F73" s="59" t="s">
        <v>94</v>
      </c>
      <c r="G73" s="133">
        <v>62.25</v>
      </c>
      <c r="H73" s="143">
        <v>270</v>
      </c>
      <c r="I73" s="171">
        <v>273</v>
      </c>
      <c r="J73" s="181">
        <v>0</v>
      </c>
      <c r="K73" s="158">
        <f t="shared" si="1"/>
        <v>0</v>
      </c>
    </row>
    <row r="74" spans="1:11" ht="39.75" customHeight="1" thickBot="1">
      <c r="A74" s="95" t="s">
        <v>22</v>
      </c>
      <c r="B74" s="62" t="s">
        <v>39</v>
      </c>
      <c r="C74" s="89" t="s">
        <v>24</v>
      </c>
      <c r="D74" s="89"/>
      <c r="E74" s="90"/>
      <c r="F74" s="89"/>
      <c r="G74" s="132">
        <f>G75+G86</f>
        <v>400</v>
      </c>
      <c r="H74" s="132">
        <f>H75+H86</f>
        <v>2280</v>
      </c>
      <c r="I74" s="132">
        <f>I75+I86</f>
        <v>1880</v>
      </c>
      <c r="J74" s="132">
        <f>J75+J86</f>
        <v>74.6</v>
      </c>
      <c r="K74" s="158">
        <f t="shared" si="1"/>
        <v>18.65</v>
      </c>
    </row>
    <row r="75" spans="1:11" ht="50.25" customHeight="1" thickBot="1">
      <c r="A75" s="67" t="s">
        <v>111</v>
      </c>
      <c r="B75" s="52" t="s">
        <v>39</v>
      </c>
      <c r="C75" s="53" t="s">
        <v>24</v>
      </c>
      <c r="D75" s="53" t="s">
        <v>10</v>
      </c>
      <c r="E75" s="54"/>
      <c r="F75" s="54"/>
      <c r="G75" s="133">
        <f aca="true" t="shared" si="10" ref="G75:J78">G76</f>
        <v>300</v>
      </c>
      <c r="H75" s="133">
        <f t="shared" si="10"/>
        <v>1480</v>
      </c>
      <c r="I75" s="133">
        <f t="shared" si="10"/>
        <v>880</v>
      </c>
      <c r="J75" s="133">
        <f t="shared" si="10"/>
        <v>14.1</v>
      </c>
      <c r="K75" s="158">
        <f t="shared" si="1"/>
        <v>4.7</v>
      </c>
    </row>
    <row r="76" spans="1:11" ht="63.75" customHeight="1" thickBot="1">
      <c r="A76" s="64" t="s">
        <v>218</v>
      </c>
      <c r="B76" s="56" t="s">
        <v>39</v>
      </c>
      <c r="C76" s="57" t="s">
        <v>24</v>
      </c>
      <c r="D76" s="57" t="s">
        <v>10</v>
      </c>
      <c r="E76" s="34" t="s">
        <v>112</v>
      </c>
      <c r="F76" s="57"/>
      <c r="G76" s="133">
        <f t="shared" si="10"/>
        <v>300</v>
      </c>
      <c r="H76" s="133">
        <f t="shared" si="10"/>
        <v>1480</v>
      </c>
      <c r="I76" s="133">
        <f t="shared" si="10"/>
        <v>880</v>
      </c>
      <c r="J76" s="133">
        <f t="shared" si="10"/>
        <v>14.1</v>
      </c>
      <c r="K76" s="158">
        <f t="shared" si="1"/>
        <v>4.7</v>
      </c>
    </row>
    <row r="77" spans="1:11" ht="38.25" customHeight="1" thickBot="1">
      <c r="A77" s="64" t="s">
        <v>105</v>
      </c>
      <c r="B77" s="56" t="s">
        <v>39</v>
      </c>
      <c r="C77" s="57" t="s">
        <v>24</v>
      </c>
      <c r="D77" s="57" t="s">
        <v>10</v>
      </c>
      <c r="E77" s="34" t="s">
        <v>113</v>
      </c>
      <c r="F77" s="57"/>
      <c r="G77" s="133">
        <f t="shared" si="10"/>
        <v>300</v>
      </c>
      <c r="H77" s="133">
        <f t="shared" si="10"/>
        <v>1480</v>
      </c>
      <c r="I77" s="133">
        <f t="shared" si="10"/>
        <v>880</v>
      </c>
      <c r="J77" s="133">
        <f t="shared" si="10"/>
        <v>14.1</v>
      </c>
      <c r="K77" s="158">
        <f aca="true" t="shared" si="11" ref="K77:K130">J77/G77*100</f>
        <v>4.7</v>
      </c>
    </row>
    <row r="78" spans="1:11" ht="14.25" customHeight="1" thickBot="1">
      <c r="A78" s="64" t="s">
        <v>141</v>
      </c>
      <c r="B78" s="56" t="s">
        <v>39</v>
      </c>
      <c r="C78" s="57" t="s">
        <v>24</v>
      </c>
      <c r="D78" s="57" t="s">
        <v>10</v>
      </c>
      <c r="E78" s="34" t="s">
        <v>113</v>
      </c>
      <c r="F78" s="57"/>
      <c r="G78" s="133">
        <f t="shared" si="10"/>
        <v>300</v>
      </c>
      <c r="H78" s="133">
        <f t="shared" si="10"/>
        <v>1480</v>
      </c>
      <c r="I78" s="133">
        <f t="shared" si="10"/>
        <v>880</v>
      </c>
      <c r="J78" s="133">
        <f t="shared" si="10"/>
        <v>14.1</v>
      </c>
      <c r="K78" s="158">
        <f t="shared" si="11"/>
        <v>4.7</v>
      </c>
    </row>
    <row r="79" spans="1:11" ht="49.5" customHeight="1" thickBot="1">
      <c r="A79" s="64" t="s">
        <v>142</v>
      </c>
      <c r="B79" s="56" t="s">
        <v>39</v>
      </c>
      <c r="C79" s="57" t="s">
        <v>24</v>
      </c>
      <c r="D79" s="57" t="s">
        <v>10</v>
      </c>
      <c r="E79" s="34" t="s">
        <v>260</v>
      </c>
      <c r="F79" s="57"/>
      <c r="G79" s="133">
        <f>G80+G83</f>
        <v>300</v>
      </c>
      <c r="H79" s="133">
        <f>H80+H83</f>
        <v>1480</v>
      </c>
      <c r="I79" s="133">
        <f>I80+I83</f>
        <v>880</v>
      </c>
      <c r="J79" s="133">
        <f>J80+J83</f>
        <v>14.1</v>
      </c>
      <c r="K79" s="158">
        <f t="shared" si="11"/>
        <v>4.7</v>
      </c>
    </row>
    <row r="80" spans="1:11" ht="75" customHeight="1" thickBot="1">
      <c r="A80" s="64" t="s">
        <v>114</v>
      </c>
      <c r="B80" s="56" t="s">
        <v>39</v>
      </c>
      <c r="C80" s="57" t="s">
        <v>24</v>
      </c>
      <c r="D80" s="57" t="s">
        <v>10</v>
      </c>
      <c r="E80" s="34" t="s">
        <v>259</v>
      </c>
      <c r="F80" s="57"/>
      <c r="G80" s="133">
        <f aca="true" t="shared" si="12" ref="G80:J81">G81</f>
        <v>100</v>
      </c>
      <c r="H80" s="133">
        <f t="shared" si="12"/>
        <v>350</v>
      </c>
      <c r="I80" s="133">
        <f t="shared" si="12"/>
        <v>350</v>
      </c>
      <c r="J80" s="133">
        <f t="shared" si="12"/>
        <v>0</v>
      </c>
      <c r="K80" s="158">
        <f t="shared" si="11"/>
        <v>0</v>
      </c>
    </row>
    <row r="81" spans="1:11" ht="36" customHeight="1" thickBot="1">
      <c r="A81" s="64" t="s">
        <v>129</v>
      </c>
      <c r="B81" s="56" t="s">
        <v>39</v>
      </c>
      <c r="C81" s="57" t="s">
        <v>24</v>
      </c>
      <c r="D81" s="57" t="s">
        <v>10</v>
      </c>
      <c r="E81" s="34" t="s">
        <v>259</v>
      </c>
      <c r="F81" s="57">
        <v>200</v>
      </c>
      <c r="G81" s="133">
        <f t="shared" si="12"/>
        <v>100</v>
      </c>
      <c r="H81" s="133">
        <f t="shared" si="12"/>
        <v>350</v>
      </c>
      <c r="I81" s="133">
        <f t="shared" si="12"/>
        <v>350</v>
      </c>
      <c r="J81" s="133">
        <f t="shared" si="12"/>
        <v>0</v>
      </c>
      <c r="K81" s="158">
        <f t="shared" si="11"/>
        <v>0</v>
      </c>
    </row>
    <row r="82" spans="1:11" ht="39.75" customHeight="1" thickBot="1">
      <c r="A82" s="64" t="s">
        <v>115</v>
      </c>
      <c r="B82" s="56" t="s">
        <v>39</v>
      </c>
      <c r="C82" s="57" t="s">
        <v>24</v>
      </c>
      <c r="D82" s="57" t="s">
        <v>10</v>
      </c>
      <c r="E82" s="34" t="s">
        <v>259</v>
      </c>
      <c r="F82" s="57">
        <v>240</v>
      </c>
      <c r="G82" s="133">
        <v>100</v>
      </c>
      <c r="H82" s="143">
        <f>250+100</f>
        <v>350</v>
      </c>
      <c r="I82" s="171">
        <f>250+100</f>
        <v>350</v>
      </c>
      <c r="J82" s="15">
        <v>0</v>
      </c>
      <c r="K82" s="158">
        <f t="shared" si="11"/>
        <v>0</v>
      </c>
    </row>
    <row r="83" spans="1:11" ht="27.75" customHeight="1" thickBot="1">
      <c r="A83" s="64" t="s">
        <v>116</v>
      </c>
      <c r="B83" s="56" t="s">
        <v>39</v>
      </c>
      <c r="C83" s="57" t="s">
        <v>24</v>
      </c>
      <c r="D83" s="57" t="s">
        <v>10</v>
      </c>
      <c r="E83" s="34" t="s">
        <v>258</v>
      </c>
      <c r="F83" s="57"/>
      <c r="G83" s="133">
        <f aca="true" t="shared" si="13" ref="G83:J84">G84</f>
        <v>200</v>
      </c>
      <c r="H83" s="133">
        <f t="shared" si="13"/>
        <v>1130</v>
      </c>
      <c r="I83" s="133">
        <f t="shared" si="13"/>
        <v>530</v>
      </c>
      <c r="J83" s="133">
        <f t="shared" si="13"/>
        <v>14.1</v>
      </c>
      <c r="K83" s="158">
        <f t="shared" si="11"/>
        <v>7.049999999999999</v>
      </c>
    </row>
    <row r="84" spans="1:11" ht="39" customHeight="1" thickBot="1">
      <c r="A84" s="64" t="s">
        <v>129</v>
      </c>
      <c r="B84" s="56" t="s">
        <v>39</v>
      </c>
      <c r="C84" s="57" t="s">
        <v>24</v>
      </c>
      <c r="D84" s="57" t="s">
        <v>10</v>
      </c>
      <c r="E84" s="34" t="s">
        <v>258</v>
      </c>
      <c r="F84" s="57">
        <v>200</v>
      </c>
      <c r="G84" s="133">
        <f t="shared" si="13"/>
        <v>200</v>
      </c>
      <c r="H84" s="133">
        <f t="shared" si="13"/>
        <v>1130</v>
      </c>
      <c r="I84" s="133">
        <f t="shared" si="13"/>
        <v>530</v>
      </c>
      <c r="J84" s="133">
        <f t="shared" si="13"/>
        <v>14.1</v>
      </c>
      <c r="K84" s="158">
        <f t="shared" si="11"/>
        <v>7.049999999999999</v>
      </c>
    </row>
    <row r="85" spans="1:11" ht="40.5" customHeight="1" thickBot="1">
      <c r="A85" s="64" t="s">
        <v>115</v>
      </c>
      <c r="B85" s="56" t="s">
        <v>39</v>
      </c>
      <c r="C85" s="57" t="s">
        <v>24</v>
      </c>
      <c r="D85" s="57" t="s">
        <v>10</v>
      </c>
      <c r="E85" s="34" t="s">
        <v>258</v>
      </c>
      <c r="F85" s="57">
        <v>240</v>
      </c>
      <c r="G85" s="133">
        <v>200</v>
      </c>
      <c r="H85" s="147">
        <f>300+80+750</f>
        <v>1130</v>
      </c>
      <c r="I85" s="174">
        <f>80+100+350</f>
        <v>530</v>
      </c>
      <c r="J85" s="15">
        <v>14.1</v>
      </c>
      <c r="K85" s="158">
        <f t="shared" si="11"/>
        <v>7.049999999999999</v>
      </c>
    </row>
    <row r="86" spans="1:11" ht="50.25" customHeight="1" thickBot="1">
      <c r="A86" s="93" t="s">
        <v>34</v>
      </c>
      <c r="B86" s="111" t="s">
        <v>39</v>
      </c>
      <c r="C86" s="91" t="s">
        <v>24</v>
      </c>
      <c r="D86" s="91" t="s">
        <v>38</v>
      </c>
      <c r="E86" s="65"/>
      <c r="F86" s="57"/>
      <c r="G86" s="133">
        <f aca="true" t="shared" si="14" ref="G86:J92">G87</f>
        <v>100</v>
      </c>
      <c r="H86" s="133">
        <f t="shared" si="14"/>
        <v>800</v>
      </c>
      <c r="I86" s="133">
        <f t="shared" si="14"/>
        <v>1000</v>
      </c>
      <c r="J86" s="133">
        <f t="shared" si="14"/>
        <v>60.5</v>
      </c>
      <c r="K86" s="158">
        <f t="shared" si="11"/>
        <v>60.5</v>
      </c>
    </row>
    <row r="87" spans="1:11" ht="101.25" customHeight="1" thickBot="1">
      <c r="A87" s="64" t="s">
        <v>140</v>
      </c>
      <c r="B87" s="56" t="s">
        <v>39</v>
      </c>
      <c r="C87" s="59" t="s">
        <v>24</v>
      </c>
      <c r="D87" s="59" t="s">
        <v>38</v>
      </c>
      <c r="E87" s="34" t="s">
        <v>112</v>
      </c>
      <c r="F87" s="57"/>
      <c r="G87" s="133">
        <f t="shared" si="14"/>
        <v>100</v>
      </c>
      <c r="H87" s="133">
        <f t="shared" si="14"/>
        <v>800</v>
      </c>
      <c r="I87" s="133">
        <f t="shared" si="14"/>
        <v>1000</v>
      </c>
      <c r="J87" s="133">
        <f t="shared" si="14"/>
        <v>60.5</v>
      </c>
      <c r="K87" s="158">
        <f t="shared" si="11"/>
        <v>60.5</v>
      </c>
    </row>
    <row r="88" spans="1:11" ht="41.25" customHeight="1" thickBot="1">
      <c r="A88" s="64" t="s">
        <v>105</v>
      </c>
      <c r="B88" s="56" t="s">
        <v>39</v>
      </c>
      <c r="C88" s="59" t="s">
        <v>24</v>
      </c>
      <c r="D88" s="59" t="s">
        <v>38</v>
      </c>
      <c r="E88" s="34" t="s">
        <v>113</v>
      </c>
      <c r="F88" s="61"/>
      <c r="G88" s="133">
        <f t="shared" si="14"/>
        <v>100</v>
      </c>
      <c r="H88" s="133">
        <f t="shared" si="14"/>
        <v>800</v>
      </c>
      <c r="I88" s="133">
        <f t="shared" si="14"/>
        <v>1000</v>
      </c>
      <c r="J88" s="133">
        <f t="shared" si="14"/>
        <v>60.5</v>
      </c>
      <c r="K88" s="158">
        <f t="shared" si="11"/>
        <v>60.5</v>
      </c>
    </row>
    <row r="89" spans="1:11" ht="17.25" customHeight="1" thickBot="1">
      <c r="A89" s="64" t="s">
        <v>141</v>
      </c>
      <c r="B89" s="56" t="s">
        <v>39</v>
      </c>
      <c r="C89" s="59" t="s">
        <v>24</v>
      </c>
      <c r="D89" s="59" t="s">
        <v>38</v>
      </c>
      <c r="E89" s="34" t="s">
        <v>113</v>
      </c>
      <c r="F89" s="61"/>
      <c r="G89" s="133">
        <f t="shared" si="14"/>
        <v>100</v>
      </c>
      <c r="H89" s="133">
        <f t="shared" si="14"/>
        <v>800</v>
      </c>
      <c r="I89" s="133">
        <f t="shared" si="14"/>
        <v>1000</v>
      </c>
      <c r="J89" s="133">
        <f t="shared" si="14"/>
        <v>60.5</v>
      </c>
      <c r="K89" s="158">
        <f t="shared" si="11"/>
        <v>60.5</v>
      </c>
    </row>
    <row r="90" spans="1:11" ht="26.25" customHeight="1" thickBot="1">
      <c r="A90" s="64" t="s">
        <v>143</v>
      </c>
      <c r="B90" s="56" t="s">
        <v>39</v>
      </c>
      <c r="C90" s="59" t="s">
        <v>24</v>
      </c>
      <c r="D90" s="59" t="s">
        <v>38</v>
      </c>
      <c r="E90" s="34" t="s">
        <v>260</v>
      </c>
      <c r="F90" s="57"/>
      <c r="G90" s="133">
        <f t="shared" si="14"/>
        <v>100</v>
      </c>
      <c r="H90" s="133">
        <f t="shared" si="14"/>
        <v>800</v>
      </c>
      <c r="I90" s="133">
        <f t="shared" si="14"/>
        <v>1000</v>
      </c>
      <c r="J90" s="133">
        <f t="shared" si="14"/>
        <v>60.5</v>
      </c>
      <c r="K90" s="158">
        <f t="shared" si="11"/>
        <v>60.5</v>
      </c>
    </row>
    <row r="91" spans="1:11" ht="24.75" customHeight="1" thickBot="1">
      <c r="A91" s="64" t="s">
        <v>117</v>
      </c>
      <c r="B91" s="56" t="s">
        <v>39</v>
      </c>
      <c r="C91" s="59" t="s">
        <v>24</v>
      </c>
      <c r="D91" s="59" t="s">
        <v>38</v>
      </c>
      <c r="E91" s="34" t="s">
        <v>261</v>
      </c>
      <c r="F91" s="57"/>
      <c r="G91" s="133">
        <f t="shared" si="14"/>
        <v>100</v>
      </c>
      <c r="H91" s="133">
        <f t="shared" si="14"/>
        <v>800</v>
      </c>
      <c r="I91" s="133">
        <f t="shared" si="14"/>
        <v>1000</v>
      </c>
      <c r="J91" s="133">
        <f t="shared" si="14"/>
        <v>60.5</v>
      </c>
      <c r="K91" s="158">
        <f t="shared" si="11"/>
        <v>60.5</v>
      </c>
    </row>
    <row r="92" spans="1:11" ht="36.75" customHeight="1" thickBot="1">
      <c r="A92" s="64" t="s">
        <v>129</v>
      </c>
      <c r="B92" s="56" t="s">
        <v>39</v>
      </c>
      <c r="C92" s="59" t="s">
        <v>24</v>
      </c>
      <c r="D92" s="59" t="s">
        <v>38</v>
      </c>
      <c r="E92" s="34" t="s">
        <v>261</v>
      </c>
      <c r="F92" s="61">
        <v>200</v>
      </c>
      <c r="G92" s="133">
        <f t="shared" si="14"/>
        <v>100</v>
      </c>
      <c r="H92" s="133">
        <f t="shared" si="14"/>
        <v>800</v>
      </c>
      <c r="I92" s="133">
        <f t="shared" si="14"/>
        <v>1000</v>
      </c>
      <c r="J92" s="133">
        <f t="shared" si="14"/>
        <v>60.5</v>
      </c>
      <c r="K92" s="158">
        <f t="shared" si="11"/>
        <v>60.5</v>
      </c>
    </row>
    <row r="93" spans="1:11" ht="40.5" customHeight="1" thickBot="1">
      <c r="A93" s="64" t="s">
        <v>115</v>
      </c>
      <c r="B93" s="60" t="s">
        <v>39</v>
      </c>
      <c r="C93" s="68" t="s">
        <v>24</v>
      </c>
      <c r="D93" s="68" t="s">
        <v>38</v>
      </c>
      <c r="E93" s="34" t="s">
        <v>261</v>
      </c>
      <c r="F93" s="61">
        <v>240</v>
      </c>
      <c r="G93" s="133">
        <v>100</v>
      </c>
      <c r="H93" s="148">
        <v>800</v>
      </c>
      <c r="I93" s="175">
        <v>1000</v>
      </c>
      <c r="J93" s="15">
        <v>60.5</v>
      </c>
      <c r="K93" s="158">
        <f t="shared" si="11"/>
        <v>60.5</v>
      </c>
    </row>
    <row r="94" spans="1:11" ht="15" customHeight="1" thickBot="1">
      <c r="A94" s="95" t="s">
        <v>35</v>
      </c>
      <c r="B94" s="62" t="s">
        <v>39</v>
      </c>
      <c r="C94" s="89" t="s">
        <v>26</v>
      </c>
      <c r="D94" s="89"/>
      <c r="E94" s="90"/>
      <c r="F94" s="90"/>
      <c r="G94" s="132">
        <f>G95+G99+G112</f>
        <v>2040</v>
      </c>
      <c r="H94" s="132">
        <f>H95+H99+H112</f>
        <v>18000</v>
      </c>
      <c r="I94" s="132">
        <f>I95+I99+I112</f>
        <v>29150</v>
      </c>
      <c r="J94" s="132">
        <f>J95+J99+J112</f>
        <v>1126</v>
      </c>
      <c r="K94" s="158">
        <f t="shared" si="11"/>
        <v>55.196078431372555</v>
      </c>
    </row>
    <row r="95" spans="1:11" ht="15" customHeight="1" thickBot="1">
      <c r="A95" s="55" t="s">
        <v>6</v>
      </c>
      <c r="B95" s="56" t="s">
        <v>39</v>
      </c>
      <c r="C95" s="57" t="s">
        <v>26</v>
      </c>
      <c r="D95" s="37" t="s">
        <v>1</v>
      </c>
      <c r="E95" s="34"/>
      <c r="F95" s="59"/>
      <c r="G95" s="133">
        <f aca="true" t="shared" si="15" ref="G95:J97">G96</f>
        <v>50</v>
      </c>
      <c r="H95" s="133">
        <f t="shared" si="15"/>
        <v>250</v>
      </c>
      <c r="I95" s="133">
        <f t="shared" si="15"/>
        <v>300</v>
      </c>
      <c r="J95" s="133">
        <f t="shared" si="15"/>
        <v>18.3</v>
      </c>
      <c r="K95" s="158">
        <f t="shared" si="11"/>
        <v>36.6</v>
      </c>
    </row>
    <row r="96" spans="1:11" ht="17.25" customHeight="1" thickBot="1">
      <c r="A96" s="55" t="s">
        <v>231</v>
      </c>
      <c r="B96" s="56" t="s">
        <v>39</v>
      </c>
      <c r="C96" s="57" t="s">
        <v>26</v>
      </c>
      <c r="D96" s="37" t="s">
        <v>1</v>
      </c>
      <c r="E96" s="34" t="s">
        <v>232</v>
      </c>
      <c r="F96" s="59"/>
      <c r="G96" s="133">
        <f t="shared" si="15"/>
        <v>50</v>
      </c>
      <c r="H96" s="133">
        <f t="shared" si="15"/>
        <v>250</v>
      </c>
      <c r="I96" s="133">
        <f t="shared" si="15"/>
        <v>300</v>
      </c>
      <c r="J96" s="133">
        <f t="shared" si="15"/>
        <v>18.3</v>
      </c>
      <c r="K96" s="158">
        <f t="shared" si="11"/>
        <v>36.6</v>
      </c>
    </row>
    <row r="97" spans="1:11" ht="38.25" customHeight="1" thickBot="1">
      <c r="A97" s="64" t="s">
        <v>99</v>
      </c>
      <c r="B97" s="56" t="s">
        <v>39</v>
      </c>
      <c r="C97" s="57" t="s">
        <v>26</v>
      </c>
      <c r="D97" s="37" t="s">
        <v>1</v>
      </c>
      <c r="E97" s="34" t="s">
        <v>232</v>
      </c>
      <c r="F97" s="59" t="s">
        <v>166</v>
      </c>
      <c r="G97" s="133">
        <f>G98</f>
        <v>50</v>
      </c>
      <c r="H97" s="133">
        <f t="shared" si="15"/>
        <v>250</v>
      </c>
      <c r="I97" s="133">
        <f t="shared" si="15"/>
        <v>300</v>
      </c>
      <c r="J97" s="133">
        <f t="shared" si="15"/>
        <v>18.3</v>
      </c>
      <c r="K97" s="158">
        <f t="shared" si="11"/>
        <v>36.6</v>
      </c>
    </row>
    <row r="98" spans="1:11" ht="39.75" customHeight="1" thickBot="1">
      <c r="A98" s="64" t="s">
        <v>115</v>
      </c>
      <c r="B98" s="56"/>
      <c r="C98" s="57" t="s">
        <v>26</v>
      </c>
      <c r="D98" s="37" t="s">
        <v>1</v>
      </c>
      <c r="E98" s="34" t="s">
        <v>232</v>
      </c>
      <c r="F98" s="59" t="s">
        <v>120</v>
      </c>
      <c r="G98" s="133">
        <v>50</v>
      </c>
      <c r="H98" s="143">
        <v>250</v>
      </c>
      <c r="I98" s="171">
        <v>300</v>
      </c>
      <c r="J98" s="15">
        <v>18.3</v>
      </c>
      <c r="K98" s="158">
        <f t="shared" si="11"/>
        <v>36.6</v>
      </c>
    </row>
    <row r="99" spans="1:11" ht="26.25" customHeight="1" thickBot="1">
      <c r="A99" s="112" t="s">
        <v>147</v>
      </c>
      <c r="B99" s="37" t="s">
        <v>39</v>
      </c>
      <c r="C99" s="37" t="s">
        <v>26</v>
      </c>
      <c r="D99" s="37" t="s">
        <v>10</v>
      </c>
      <c r="E99" s="36"/>
      <c r="F99" s="36"/>
      <c r="G99" s="133">
        <f>G100</f>
        <v>1700</v>
      </c>
      <c r="H99" s="133">
        <f>H100</f>
        <v>17000</v>
      </c>
      <c r="I99" s="133">
        <f>I100</f>
        <v>28100</v>
      </c>
      <c r="J99" s="133">
        <f>J100</f>
        <v>1105.5</v>
      </c>
      <c r="K99" s="158">
        <f t="shared" si="11"/>
        <v>65.02941176470588</v>
      </c>
    </row>
    <row r="100" spans="1:11" ht="24" customHeight="1" thickBot="1">
      <c r="A100" s="64" t="s">
        <v>148</v>
      </c>
      <c r="B100" s="69" t="s">
        <v>39</v>
      </c>
      <c r="C100" s="69" t="s">
        <v>26</v>
      </c>
      <c r="D100" s="69" t="s">
        <v>10</v>
      </c>
      <c r="E100" s="34" t="s">
        <v>149</v>
      </c>
      <c r="F100" s="37"/>
      <c r="G100" s="133">
        <f>G101+G108</f>
        <v>1700</v>
      </c>
      <c r="H100" s="133">
        <f>H101+H108</f>
        <v>17000</v>
      </c>
      <c r="I100" s="133">
        <f>I101+I108</f>
        <v>28100</v>
      </c>
      <c r="J100" s="133">
        <f>J101+J108</f>
        <v>1105.5</v>
      </c>
      <c r="K100" s="158">
        <f t="shared" si="11"/>
        <v>65.02941176470588</v>
      </c>
    </row>
    <row r="101" spans="1:11" ht="24" customHeight="1" thickBot="1">
      <c r="A101" s="64" t="s">
        <v>150</v>
      </c>
      <c r="B101" s="69" t="s">
        <v>39</v>
      </c>
      <c r="C101" s="69" t="s">
        <v>26</v>
      </c>
      <c r="D101" s="69" t="s">
        <v>10</v>
      </c>
      <c r="E101" s="34" t="s">
        <v>151</v>
      </c>
      <c r="F101" s="37"/>
      <c r="G101" s="133">
        <f>G102+G105</f>
        <v>1700</v>
      </c>
      <c r="H101" s="133">
        <f>H102+H105</f>
        <v>16500</v>
      </c>
      <c r="I101" s="133">
        <f>I102+I105</f>
        <v>27600</v>
      </c>
      <c r="J101" s="133">
        <f>J102+J105</f>
        <v>1105.5</v>
      </c>
      <c r="K101" s="158">
        <f t="shared" si="11"/>
        <v>65.02941176470588</v>
      </c>
    </row>
    <row r="102" spans="1:11" ht="27.75" customHeight="1" thickBot="1">
      <c r="A102" s="64" t="s">
        <v>152</v>
      </c>
      <c r="B102" s="69" t="s">
        <v>39</v>
      </c>
      <c r="C102" s="69" t="s">
        <v>26</v>
      </c>
      <c r="D102" s="69" t="s">
        <v>10</v>
      </c>
      <c r="E102" s="34" t="s">
        <v>251</v>
      </c>
      <c r="F102" s="37"/>
      <c r="G102" s="133">
        <f aca="true" t="shared" si="16" ref="G102:J103">G103</f>
        <v>1700</v>
      </c>
      <c r="H102" s="133">
        <f t="shared" si="16"/>
        <v>7000</v>
      </c>
      <c r="I102" s="133">
        <f t="shared" si="16"/>
        <v>7000</v>
      </c>
      <c r="J102" s="133">
        <f t="shared" si="16"/>
        <v>1105.5</v>
      </c>
      <c r="K102" s="158">
        <f t="shared" si="11"/>
        <v>65.02941176470588</v>
      </c>
    </row>
    <row r="103" spans="1:11" ht="38.25" customHeight="1" thickBot="1">
      <c r="A103" s="64" t="s">
        <v>99</v>
      </c>
      <c r="B103" s="69" t="s">
        <v>39</v>
      </c>
      <c r="C103" s="69" t="s">
        <v>26</v>
      </c>
      <c r="D103" s="69" t="s">
        <v>10</v>
      </c>
      <c r="E103" s="34" t="s">
        <v>251</v>
      </c>
      <c r="F103" s="70">
        <v>200</v>
      </c>
      <c r="G103" s="133">
        <f t="shared" si="16"/>
        <v>1700</v>
      </c>
      <c r="H103" s="133">
        <f t="shared" si="16"/>
        <v>7000</v>
      </c>
      <c r="I103" s="133">
        <f t="shared" si="16"/>
        <v>7000</v>
      </c>
      <c r="J103" s="133">
        <f t="shared" si="16"/>
        <v>1105.5</v>
      </c>
      <c r="K103" s="158">
        <f t="shared" si="11"/>
        <v>65.02941176470588</v>
      </c>
    </row>
    <row r="104" spans="1:11" ht="39.75" customHeight="1" thickBot="1">
      <c r="A104" s="64" t="s">
        <v>115</v>
      </c>
      <c r="B104" s="69" t="s">
        <v>39</v>
      </c>
      <c r="C104" s="69" t="s">
        <v>26</v>
      </c>
      <c r="D104" s="69" t="s">
        <v>10</v>
      </c>
      <c r="E104" s="34" t="s">
        <v>251</v>
      </c>
      <c r="F104" s="70">
        <v>240</v>
      </c>
      <c r="G104" s="133">
        <v>1700</v>
      </c>
      <c r="H104" s="143">
        <v>7000</v>
      </c>
      <c r="I104" s="171">
        <v>7000</v>
      </c>
      <c r="J104" s="15">
        <v>1105.5</v>
      </c>
      <c r="K104" s="158">
        <f t="shared" si="11"/>
        <v>65.02941176470588</v>
      </c>
    </row>
    <row r="105" spans="1:11" ht="24" customHeight="1" thickBot="1">
      <c r="A105" s="64" t="s">
        <v>153</v>
      </c>
      <c r="B105" s="69" t="s">
        <v>39</v>
      </c>
      <c r="C105" s="69" t="s">
        <v>26</v>
      </c>
      <c r="D105" s="69" t="s">
        <v>10</v>
      </c>
      <c r="E105" s="34" t="s">
        <v>233</v>
      </c>
      <c r="F105" s="70"/>
      <c r="G105" s="133">
        <f aca="true" t="shared" si="17" ref="G105:J106">G106</f>
        <v>0</v>
      </c>
      <c r="H105" s="133">
        <f t="shared" si="17"/>
        <v>9500</v>
      </c>
      <c r="I105" s="133">
        <f t="shared" si="17"/>
        <v>20600</v>
      </c>
      <c r="J105" s="133">
        <f t="shared" si="17"/>
        <v>0</v>
      </c>
      <c r="K105" s="158">
        <v>0</v>
      </c>
    </row>
    <row r="106" spans="1:11" ht="39" customHeight="1" thickBot="1">
      <c r="A106" s="64" t="s">
        <v>99</v>
      </c>
      <c r="B106" s="69" t="s">
        <v>39</v>
      </c>
      <c r="C106" s="69" t="s">
        <v>26</v>
      </c>
      <c r="D106" s="69" t="s">
        <v>10</v>
      </c>
      <c r="E106" s="34" t="s">
        <v>233</v>
      </c>
      <c r="F106" s="70">
        <v>200</v>
      </c>
      <c r="G106" s="133">
        <v>0</v>
      </c>
      <c r="H106" s="133">
        <f t="shared" si="17"/>
        <v>9500</v>
      </c>
      <c r="I106" s="133">
        <f t="shared" si="17"/>
        <v>20600</v>
      </c>
      <c r="J106" s="133">
        <f t="shared" si="17"/>
        <v>0</v>
      </c>
      <c r="K106" s="158">
        <v>0</v>
      </c>
    </row>
    <row r="107" spans="1:11" ht="39.75" customHeight="1" thickBot="1">
      <c r="A107" s="64" t="s">
        <v>115</v>
      </c>
      <c r="B107" s="69" t="s">
        <v>39</v>
      </c>
      <c r="C107" s="69" t="s">
        <v>26</v>
      </c>
      <c r="D107" s="69" t="s">
        <v>10</v>
      </c>
      <c r="E107" s="34" t="s">
        <v>233</v>
      </c>
      <c r="F107" s="70">
        <v>240</v>
      </c>
      <c r="G107" s="133">
        <f>25700-1500</f>
        <v>24200</v>
      </c>
      <c r="H107" s="143">
        <f>10300-800</f>
        <v>9500</v>
      </c>
      <c r="I107" s="171">
        <v>20600</v>
      </c>
      <c r="J107" s="15"/>
      <c r="K107" s="158">
        <f t="shared" si="11"/>
        <v>0</v>
      </c>
    </row>
    <row r="108" spans="1:11" ht="27.75" customHeight="1" thickBot="1">
      <c r="A108" s="64" t="s">
        <v>154</v>
      </c>
      <c r="B108" s="69" t="s">
        <v>39</v>
      </c>
      <c r="C108" s="69" t="s">
        <v>26</v>
      </c>
      <c r="D108" s="69" t="s">
        <v>10</v>
      </c>
      <c r="E108" s="34" t="s">
        <v>155</v>
      </c>
      <c r="F108" s="70"/>
      <c r="G108" s="133">
        <f>G109</f>
        <v>0</v>
      </c>
      <c r="H108" s="133">
        <f aca="true" t="shared" si="18" ref="H108:J110">H109</f>
        <v>500</v>
      </c>
      <c r="I108" s="133">
        <f t="shared" si="18"/>
        <v>500</v>
      </c>
      <c r="J108" s="133">
        <f t="shared" si="18"/>
        <v>0</v>
      </c>
      <c r="K108" s="158">
        <v>0</v>
      </c>
    </row>
    <row r="109" spans="1:11" ht="54" customHeight="1" thickBot="1">
      <c r="A109" s="64" t="s">
        <v>156</v>
      </c>
      <c r="B109" s="69" t="s">
        <v>39</v>
      </c>
      <c r="C109" s="69" t="s">
        <v>26</v>
      </c>
      <c r="D109" s="69" t="s">
        <v>10</v>
      </c>
      <c r="E109" s="34" t="s">
        <v>252</v>
      </c>
      <c r="F109" s="70"/>
      <c r="G109" s="133">
        <f>G110</f>
        <v>0</v>
      </c>
      <c r="H109" s="133">
        <f t="shared" si="18"/>
        <v>500</v>
      </c>
      <c r="I109" s="133">
        <f t="shared" si="18"/>
        <v>500</v>
      </c>
      <c r="J109" s="133">
        <f t="shared" si="18"/>
        <v>0</v>
      </c>
      <c r="K109" s="158">
        <v>0</v>
      </c>
    </row>
    <row r="110" spans="1:11" ht="36" customHeight="1" thickBot="1">
      <c r="A110" s="64" t="s">
        <v>99</v>
      </c>
      <c r="B110" s="69" t="s">
        <v>39</v>
      </c>
      <c r="C110" s="69" t="s">
        <v>26</v>
      </c>
      <c r="D110" s="69" t="s">
        <v>10</v>
      </c>
      <c r="E110" s="34" t="s">
        <v>252</v>
      </c>
      <c r="F110" s="70">
        <v>200</v>
      </c>
      <c r="G110" s="133">
        <f>G111</f>
        <v>0</v>
      </c>
      <c r="H110" s="133">
        <f t="shared" si="18"/>
        <v>500</v>
      </c>
      <c r="I110" s="133">
        <f t="shared" si="18"/>
        <v>500</v>
      </c>
      <c r="J110" s="133">
        <f t="shared" si="18"/>
        <v>0</v>
      </c>
      <c r="K110" s="158">
        <v>0</v>
      </c>
    </row>
    <row r="111" spans="1:11" ht="40.5" customHeight="1" thickBot="1">
      <c r="A111" s="64" t="s">
        <v>115</v>
      </c>
      <c r="B111" s="69" t="s">
        <v>39</v>
      </c>
      <c r="C111" s="69" t="s">
        <v>26</v>
      </c>
      <c r="D111" s="69" t="s">
        <v>10</v>
      </c>
      <c r="E111" s="34" t="s">
        <v>252</v>
      </c>
      <c r="F111" s="70">
        <v>240</v>
      </c>
      <c r="G111" s="133">
        <v>0</v>
      </c>
      <c r="H111" s="144">
        <v>500</v>
      </c>
      <c r="I111" s="173">
        <v>500</v>
      </c>
      <c r="J111" s="15">
        <v>0</v>
      </c>
      <c r="K111" s="158">
        <v>0</v>
      </c>
    </row>
    <row r="112" spans="1:11" ht="27.75" customHeight="1" thickBot="1">
      <c r="A112" s="112" t="s">
        <v>36</v>
      </c>
      <c r="B112" s="62" t="s">
        <v>39</v>
      </c>
      <c r="C112" s="89" t="s">
        <v>26</v>
      </c>
      <c r="D112" s="89">
        <v>12</v>
      </c>
      <c r="E112" s="34"/>
      <c r="F112" s="34"/>
      <c r="G112" s="132">
        <f>G113+G118+G122+G126+G131+G136</f>
        <v>290</v>
      </c>
      <c r="H112" s="132">
        <f>H113+H126+H131+H132+H136</f>
        <v>750</v>
      </c>
      <c r="I112" s="132">
        <f>I113+I126+I131+I132+I136</f>
        <v>750</v>
      </c>
      <c r="J112" s="132">
        <f>J113+J126+J131+J136</f>
        <v>2.2</v>
      </c>
      <c r="K112" s="158">
        <f t="shared" si="11"/>
        <v>0.7586206896551725</v>
      </c>
    </row>
    <row r="113" spans="1:11" ht="51.75" customHeight="1" thickBot="1">
      <c r="A113" s="114" t="s">
        <v>167</v>
      </c>
      <c r="B113" s="56" t="s">
        <v>39</v>
      </c>
      <c r="C113" s="57" t="s">
        <v>26</v>
      </c>
      <c r="D113" s="57">
        <v>12</v>
      </c>
      <c r="E113" s="34" t="s">
        <v>159</v>
      </c>
      <c r="F113" s="34"/>
      <c r="G113" s="130">
        <f>G114+G118+G122</f>
        <v>0</v>
      </c>
      <c r="H113" s="130">
        <f>H114+H118+H122</f>
        <v>500</v>
      </c>
      <c r="I113" s="130">
        <f>I114+I118+I122</f>
        <v>500</v>
      </c>
      <c r="J113" s="130">
        <f>J114+J118+J122</f>
        <v>0</v>
      </c>
      <c r="K113" s="158">
        <v>0</v>
      </c>
    </row>
    <row r="114" spans="1:11" ht="23.25" customHeight="1" thickBot="1">
      <c r="A114" s="122" t="s">
        <v>200</v>
      </c>
      <c r="B114" s="56" t="s">
        <v>39</v>
      </c>
      <c r="C114" s="57" t="s">
        <v>26</v>
      </c>
      <c r="D114" s="57">
        <v>12</v>
      </c>
      <c r="E114" s="34" t="s">
        <v>203</v>
      </c>
      <c r="F114" s="34"/>
      <c r="G114" s="136">
        <f>G115</f>
        <v>0</v>
      </c>
      <c r="H114" s="136">
        <f>H115</f>
        <v>0</v>
      </c>
      <c r="I114" s="136">
        <f>I115</f>
        <v>0</v>
      </c>
      <c r="J114" s="136">
        <f>J115</f>
        <v>0</v>
      </c>
      <c r="K114" s="158">
        <v>0</v>
      </c>
    </row>
    <row r="115" spans="1:11" ht="27.75" customHeight="1" thickBot="1">
      <c r="A115" s="113" t="s">
        <v>321</v>
      </c>
      <c r="B115" s="56" t="s">
        <v>39</v>
      </c>
      <c r="C115" s="57" t="s">
        <v>26</v>
      </c>
      <c r="D115" s="57">
        <v>12</v>
      </c>
      <c r="E115" s="34" t="s">
        <v>322</v>
      </c>
      <c r="F115" s="34"/>
      <c r="G115" s="133">
        <f>G116</f>
        <v>0</v>
      </c>
      <c r="H115" s="144"/>
      <c r="I115" s="173"/>
      <c r="J115" s="133">
        <f>J116</f>
        <v>0</v>
      </c>
      <c r="K115" s="158">
        <v>0</v>
      </c>
    </row>
    <row r="116" spans="1:11" ht="36.75" customHeight="1" thickBot="1">
      <c r="A116" s="64" t="s">
        <v>99</v>
      </c>
      <c r="B116" s="56" t="s">
        <v>39</v>
      </c>
      <c r="C116" s="57" t="s">
        <v>26</v>
      </c>
      <c r="D116" s="57">
        <v>12</v>
      </c>
      <c r="E116" s="34" t="s">
        <v>322</v>
      </c>
      <c r="F116" s="34">
        <v>200</v>
      </c>
      <c r="G116" s="133">
        <f>G117</f>
        <v>0</v>
      </c>
      <c r="H116" s="144"/>
      <c r="I116" s="173"/>
      <c r="J116" s="133">
        <f>J117</f>
        <v>0</v>
      </c>
      <c r="K116" s="158">
        <v>0</v>
      </c>
    </row>
    <row r="117" spans="1:11" ht="39" customHeight="1" thickBot="1">
      <c r="A117" s="64" t="s">
        <v>115</v>
      </c>
      <c r="B117" s="56" t="s">
        <v>39</v>
      </c>
      <c r="C117" s="57" t="s">
        <v>26</v>
      </c>
      <c r="D117" s="57">
        <v>12</v>
      </c>
      <c r="E117" s="34" t="s">
        <v>322</v>
      </c>
      <c r="F117" s="34">
        <v>240</v>
      </c>
      <c r="G117" s="133">
        <v>0</v>
      </c>
      <c r="H117" s="144"/>
      <c r="I117" s="173"/>
      <c r="J117" s="133">
        <v>0</v>
      </c>
      <c r="K117" s="158">
        <v>0</v>
      </c>
    </row>
    <row r="118" spans="1:11" ht="62.25" customHeight="1" thickBot="1">
      <c r="A118" s="115" t="s">
        <v>161</v>
      </c>
      <c r="B118" s="56" t="s">
        <v>39</v>
      </c>
      <c r="C118" s="57" t="s">
        <v>26</v>
      </c>
      <c r="D118" s="57">
        <v>12</v>
      </c>
      <c r="E118" s="34" t="s">
        <v>162</v>
      </c>
      <c r="F118" s="34"/>
      <c r="G118" s="136">
        <f>G119</f>
        <v>0</v>
      </c>
      <c r="H118" s="136">
        <f>H119</f>
        <v>0</v>
      </c>
      <c r="I118" s="136">
        <f>I119</f>
        <v>0</v>
      </c>
      <c r="J118" s="136">
        <f>J119</f>
        <v>0</v>
      </c>
      <c r="K118" s="158">
        <v>0</v>
      </c>
    </row>
    <row r="119" spans="1:11" ht="40.5" customHeight="1" thickBot="1">
      <c r="A119" s="113" t="s">
        <v>234</v>
      </c>
      <c r="B119" s="56" t="s">
        <v>39</v>
      </c>
      <c r="C119" s="57" t="s">
        <v>26</v>
      </c>
      <c r="D119" s="57">
        <v>12</v>
      </c>
      <c r="E119" s="34" t="s">
        <v>257</v>
      </c>
      <c r="F119" s="34"/>
      <c r="G119" s="133">
        <f>G120</f>
        <v>0</v>
      </c>
      <c r="H119" s="143"/>
      <c r="I119" s="171"/>
      <c r="J119" s="133">
        <f>J120</f>
        <v>0</v>
      </c>
      <c r="K119" s="158">
        <v>0</v>
      </c>
    </row>
    <row r="120" spans="1:11" ht="37.5" customHeight="1" thickBot="1">
      <c r="A120" s="64" t="s">
        <v>99</v>
      </c>
      <c r="B120" s="56" t="s">
        <v>39</v>
      </c>
      <c r="C120" s="57" t="s">
        <v>26</v>
      </c>
      <c r="D120" s="57">
        <v>12</v>
      </c>
      <c r="E120" s="34" t="s">
        <v>257</v>
      </c>
      <c r="F120" s="34">
        <v>200</v>
      </c>
      <c r="G120" s="133">
        <f>G121</f>
        <v>0</v>
      </c>
      <c r="H120" s="143"/>
      <c r="I120" s="171"/>
      <c r="J120" s="133">
        <f>J121</f>
        <v>0</v>
      </c>
      <c r="K120" s="158">
        <v>0</v>
      </c>
    </row>
    <row r="121" spans="1:11" ht="39" customHeight="1" thickBot="1">
      <c r="A121" s="64" t="s">
        <v>115</v>
      </c>
      <c r="B121" s="56" t="s">
        <v>39</v>
      </c>
      <c r="C121" s="57" t="s">
        <v>26</v>
      </c>
      <c r="D121" s="57">
        <v>12</v>
      </c>
      <c r="E121" s="34" t="s">
        <v>257</v>
      </c>
      <c r="F121" s="34">
        <v>240</v>
      </c>
      <c r="G121" s="133">
        <v>0</v>
      </c>
      <c r="H121" s="143"/>
      <c r="I121" s="171"/>
      <c r="J121" s="133">
        <v>0</v>
      </c>
      <c r="K121" s="158">
        <v>0</v>
      </c>
    </row>
    <row r="122" spans="1:11" ht="28.5" customHeight="1" thickBot="1">
      <c r="A122" s="117" t="s">
        <v>164</v>
      </c>
      <c r="B122" s="56" t="s">
        <v>39</v>
      </c>
      <c r="C122" s="57" t="s">
        <v>26</v>
      </c>
      <c r="D122" s="57">
        <v>12</v>
      </c>
      <c r="E122" s="34" t="s">
        <v>165</v>
      </c>
      <c r="F122" s="34"/>
      <c r="G122" s="136">
        <f>G123</f>
        <v>0</v>
      </c>
      <c r="H122" s="136">
        <f>H123</f>
        <v>500</v>
      </c>
      <c r="I122" s="136">
        <f>I123</f>
        <v>500</v>
      </c>
      <c r="J122" s="136">
        <f>J123</f>
        <v>0</v>
      </c>
      <c r="K122" s="158">
        <v>0</v>
      </c>
    </row>
    <row r="123" spans="1:11" ht="37.5" customHeight="1" thickBot="1">
      <c r="A123" s="113" t="s">
        <v>103</v>
      </c>
      <c r="B123" s="56" t="s">
        <v>39</v>
      </c>
      <c r="C123" s="57" t="s">
        <v>26</v>
      </c>
      <c r="D123" s="57">
        <v>12</v>
      </c>
      <c r="E123" s="34" t="s">
        <v>235</v>
      </c>
      <c r="F123" s="59"/>
      <c r="G123" s="133">
        <f aca="true" t="shared" si="19" ref="G123:J124">G124</f>
        <v>0</v>
      </c>
      <c r="H123" s="133">
        <f t="shared" si="19"/>
        <v>500</v>
      </c>
      <c r="I123" s="133">
        <f t="shared" si="19"/>
        <v>500</v>
      </c>
      <c r="J123" s="133">
        <f t="shared" si="19"/>
        <v>0</v>
      </c>
      <c r="K123" s="158">
        <v>0</v>
      </c>
    </row>
    <row r="124" spans="1:11" ht="38.25" customHeight="1" thickBot="1">
      <c r="A124" s="64" t="s">
        <v>99</v>
      </c>
      <c r="B124" s="56" t="s">
        <v>39</v>
      </c>
      <c r="C124" s="57" t="s">
        <v>26</v>
      </c>
      <c r="D124" s="57">
        <v>12</v>
      </c>
      <c r="E124" s="34" t="s">
        <v>235</v>
      </c>
      <c r="F124" s="59" t="s">
        <v>166</v>
      </c>
      <c r="G124" s="133">
        <f t="shared" si="19"/>
        <v>0</v>
      </c>
      <c r="H124" s="133">
        <f t="shared" si="19"/>
        <v>500</v>
      </c>
      <c r="I124" s="133">
        <f t="shared" si="19"/>
        <v>500</v>
      </c>
      <c r="J124" s="133">
        <f t="shared" si="19"/>
        <v>0</v>
      </c>
      <c r="K124" s="158">
        <v>0</v>
      </c>
    </row>
    <row r="125" spans="1:11" ht="36" customHeight="1" thickBot="1">
      <c r="A125" s="64" t="s">
        <v>115</v>
      </c>
      <c r="B125" s="56" t="s">
        <v>39</v>
      </c>
      <c r="C125" s="57" t="s">
        <v>26</v>
      </c>
      <c r="D125" s="57">
        <v>12</v>
      </c>
      <c r="E125" s="34" t="s">
        <v>235</v>
      </c>
      <c r="F125" s="59" t="s">
        <v>120</v>
      </c>
      <c r="G125" s="133">
        <v>0</v>
      </c>
      <c r="H125" s="144">
        <v>500</v>
      </c>
      <c r="I125" s="173">
        <v>500</v>
      </c>
      <c r="J125" s="181">
        <v>0</v>
      </c>
      <c r="K125" s="158">
        <v>0</v>
      </c>
    </row>
    <row r="126" spans="1:11" ht="36" customHeight="1" thickBot="1">
      <c r="A126" s="118" t="s">
        <v>170</v>
      </c>
      <c r="B126" s="56" t="s">
        <v>39</v>
      </c>
      <c r="C126" s="57" t="s">
        <v>26</v>
      </c>
      <c r="D126" s="57">
        <v>12</v>
      </c>
      <c r="E126" s="34" t="s">
        <v>171</v>
      </c>
      <c r="F126" s="59"/>
      <c r="G126" s="130">
        <f>G127</f>
        <v>125</v>
      </c>
      <c r="H126" s="130">
        <f aca="true" t="shared" si="20" ref="H126:J129">H127</f>
        <v>250</v>
      </c>
      <c r="I126" s="130">
        <f t="shared" si="20"/>
        <v>250</v>
      </c>
      <c r="J126" s="130">
        <f t="shared" si="20"/>
        <v>0</v>
      </c>
      <c r="K126" s="158">
        <f t="shared" si="11"/>
        <v>0</v>
      </c>
    </row>
    <row r="127" spans="1:11" ht="28.5" customHeight="1" thickBot="1">
      <c r="A127" s="127" t="s">
        <v>172</v>
      </c>
      <c r="B127" s="56" t="s">
        <v>39</v>
      </c>
      <c r="C127" s="57" t="s">
        <v>26</v>
      </c>
      <c r="D127" s="57">
        <v>12</v>
      </c>
      <c r="E127" s="34" t="s">
        <v>173</v>
      </c>
      <c r="F127" s="59"/>
      <c r="G127" s="133">
        <f>G128</f>
        <v>125</v>
      </c>
      <c r="H127" s="133">
        <f t="shared" si="20"/>
        <v>250</v>
      </c>
      <c r="I127" s="133">
        <f t="shared" si="20"/>
        <v>250</v>
      </c>
      <c r="J127" s="133">
        <f t="shared" si="20"/>
        <v>0</v>
      </c>
      <c r="K127" s="158">
        <f t="shared" si="11"/>
        <v>0</v>
      </c>
    </row>
    <row r="128" spans="1:11" ht="52.5" customHeight="1" thickBot="1">
      <c r="A128" s="127" t="s">
        <v>174</v>
      </c>
      <c r="B128" s="56" t="s">
        <v>39</v>
      </c>
      <c r="C128" s="57" t="s">
        <v>26</v>
      </c>
      <c r="D128" s="57">
        <v>12</v>
      </c>
      <c r="E128" s="34" t="s">
        <v>175</v>
      </c>
      <c r="F128" s="59"/>
      <c r="G128" s="133">
        <f>G129</f>
        <v>125</v>
      </c>
      <c r="H128" s="133">
        <f t="shared" si="20"/>
        <v>250</v>
      </c>
      <c r="I128" s="133">
        <f t="shared" si="20"/>
        <v>250</v>
      </c>
      <c r="J128" s="133">
        <f t="shared" si="20"/>
        <v>0</v>
      </c>
      <c r="K128" s="158">
        <f t="shared" si="11"/>
        <v>0</v>
      </c>
    </row>
    <row r="129" spans="1:11" ht="17.25" customHeight="1" thickBot="1">
      <c r="A129" s="127" t="s">
        <v>130</v>
      </c>
      <c r="B129" s="56" t="s">
        <v>39</v>
      </c>
      <c r="C129" s="57" t="s">
        <v>26</v>
      </c>
      <c r="D129" s="57">
        <v>12</v>
      </c>
      <c r="E129" s="34" t="s">
        <v>175</v>
      </c>
      <c r="F129" s="59" t="s">
        <v>131</v>
      </c>
      <c r="G129" s="133">
        <f>G130</f>
        <v>125</v>
      </c>
      <c r="H129" s="133">
        <f t="shared" si="20"/>
        <v>250</v>
      </c>
      <c r="I129" s="133">
        <f t="shared" si="20"/>
        <v>250</v>
      </c>
      <c r="J129" s="133">
        <f t="shared" si="20"/>
        <v>0</v>
      </c>
      <c r="K129" s="158">
        <f t="shared" si="11"/>
        <v>0</v>
      </c>
    </row>
    <row r="130" spans="1:11" ht="42.75" customHeight="1" thickBot="1">
      <c r="A130" s="55" t="s">
        <v>97</v>
      </c>
      <c r="B130" s="56" t="s">
        <v>39</v>
      </c>
      <c r="C130" s="57" t="s">
        <v>26</v>
      </c>
      <c r="D130" s="57">
        <v>12</v>
      </c>
      <c r="E130" s="34" t="s">
        <v>175</v>
      </c>
      <c r="F130" s="59" t="s">
        <v>96</v>
      </c>
      <c r="G130" s="133">
        <v>125</v>
      </c>
      <c r="H130" s="143">
        <v>250</v>
      </c>
      <c r="I130" s="171">
        <v>250</v>
      </c>
      <c r="J130" s="15">
        <v>0</v>
      </c>
      <c r="K130" s="158">
        <f t="shared" si="11"/>
        <v>0</v>
      </c>
    </row>
    <row r="131" spans="1:11" ht="39" customHeight="1" thickBot="1">
      <c r="A131" s="120" t="s">
        <v>176</v>
      </c>
      <c r="B131" s="56" t="s">
        <v>39</v>
      </c>
      <c r="C131" s="57" t="s">
        <v>26</v>
      </c>
      <c r="D131" s="57">
        <v>12</v>
      </c>
      <c r="E131" s="34" t="s">
        <v>179</v>
      </c>
      <c r="F131" s="59"/>
      <c r="G131" s="130">
        <f>G132</f>
        <v>15</v>
      </c>
      <c r="H131" s="130">
        <f>H132</f>
        <v>0</v>
      </c>
      <c r="I131" s="130">
        <f>I132</f>
        <v>0</v>
      </c>
      <c r="J131" s="130">
        <f>J132</f>
        <v>2.2</v>
      </c>
      <c r="K131" s="158">
        <v>0</v>
      </c>
    </row>
    <row r="132" spans="1:11" ht="27.75" customHeight="1" thickBot="1">
      <c r="A132" s="119" t="s">
        <v>177</v>
      </c>
      <c r="B132" s="56" t="s">
        <v>39</v>
      </c>
      <c r="C132" s="57" t="s">
        <v>26</v>
      </c>
      <c r="D132" s="57">
        <v>12</v>
      </c>
      <c r="E132" s="34" t="s">
        <v>323</v>
      </c>
      <c r="F132" s="59"/>
      <c r="G132" s="131">
        <f>G133</f>
        <v>15</v>
      </c>
      <c r="H132" s="149"/>
      <c r="I132" s="176"/>
      <c r="J132" s="181">
        <f>J133</f>
        <v>2.2</v>
      </c>
      <c r="K132" s="158">
        <v>0</v>
      </c>
    </row>
    <row r="133" spans="1:11" ht="29.25" customHeight="1" thickBot="1">
      <c r="A133" s="113" t="s">
        <v>178</v>
      </c>
      <c r="B133" s="56" t="s">
        <v>39</v>
      </c>
      <c r="C133" s="57" t="s">
        <v>26</v>
      </c>
      <c r="D133" s="57">
        <v>12</v>
      </c>
      <c r="E133" s="34" t="s">
        <v>323</v>
      </c>
      <c r="F133" s="59"/>
      <c r="G133" s="131">
        <f>G134</f>
        <v>15</v>
      </c>
      <c r="H133" s="149"/>
      <c r="I133" s="176"/>
      <c r="J133" s="181">
        <f>J134</f>
        <v>2.2</v>
      </c>
      <c r="K133" s="158">
        <v>0</v>
      </c>
    </row>
    <row r="134" spans="1:11" ht="36" customHeight="1" thickBot="1">
      <c r="A134" s="64" t="s">
        <v>99</v>
      </c>
      <c r="B134" s="56" t="s">
        <v>39</v>
      </c>
      <c r="C134" s="57" t="s">
        <v>26</v>
      </c>
      <c r="D134" s="57">
        <v>12</v>
      </c>
      <c r="E134" s="34" t="s">
        <v>323</v>
      </c>
      <c r="F134" s="59" t="s">
        <v>166</v>
      </c>
      <c r="G134" s="131">
        <f>G135</f>
        <v>15</v>
      </c>
      <c r="H134" s="149"/>
      <c r="I134" s="176"/>
      <c r="J134" s="181">
        <f>J135</f>
        <v>2.2</v>
      </c>
      <c r="K134" s="158">
        <v>0</v>
      </c>
    </row>
    <row r="135" spans="1:11" ht="37.5" customHeight="1" thickBot="1">
      <c r="A135" s="64" t="s">
        <v>115</v>
      </c>
      <c r="B135" s="56" t="s">
        <v>39</v>
      </c>
      <c r="C135" s="57" t="s">
        <v>26</v>
      </c>
      <c r="D135" s="57">
        <v>12</v>
      </c>
      <c r="E135" s="34" t="s">
        <v>323</v>
      </c>
      <c r="F135" s="59" t="s">
        <v>120</v>
      </c>
      <c r="G135" s="131">
        <v>15</v>
      </c>
      <c r="H135" s="149"/>
      <c r="I135" s="176"/>
      <c r="J135" s="181">
        <v>2.2</v>
      </c>
      <c r="K135" s="158">
        <f aca="true" t="shared" si="21" ref="K135:K169">J135/G135*100</f>
        <v>14.666666666666666</v>
      </c>
    </row>
    <row r="136" spans="1:11" ht="75.75" customHeight="1" thickBot="1">
      <c r="A136" s="67" t="s">
        <v>312</v>
      </c>
      <c r="B136" s="56" t="s">
        <v>39</v>
      </c>
      <c r="C136" s="57" t="s">
        <v>26</v>
      </c>
      <c r="D136" s="57">
        <v>12</v>
      </c>
      <c r="E136" s="57" t="s">
        <v>324</v>
      </c>
      <c r="F136" s="59"/>
      <c r="G136" s="131">
        <f aca="true" t="shared" si="22" ref="G136:J137">G137</f>
        <v>150</v>
      </c>
      <c r="H136" s="131">
        <f t="shared" si="22"/>
        <v>0</v>
      </c>
      <c r="I136" s="131">
        <f t="shared" si="22"/>
        <v>0</v>
      </c>
      <c r="J136" s="131">
        <f t="shared" si="22"/>
        <v>0</v>
      </c>
      <c r="K136" s="158">
        <f t="shared" si="21"/>
        <v>0</v>
      </c>
    </row>
    <row r="137" spans="1:11" ht="40.5" customHeight="1" thickBot="1">
      <c r="A137" s="64" t="s">
        <v>99</v>
      </c>
      <c r="B137" s="56" t="s">
        <v>39</v>
      </c>
      <c r="C137" s="57" t="s">
        <v>26</v>
      </c>
      <c r="D137" s="57">
        <v>12</v>
      </c>
      <c r="E137" s="57" t="s">
        <v>324</v>
      </c>
      <c r="F137" s="59" t="s">
        <v>166</v>
      </c>
      <c r="G137" s="131">
        <f t="shared" si="22"/>
        <v>150</v>
      </c>
      <c r="H137" s="131">
        <f t="shared" si="22"/>
        <v>0</v>
      </c>
      <c r="I137" s="131">
        <f t="shared" si="22"/>
        <v>0</v>
      </c>
      <c r="J137" s="131">
        <f t="shared" si="22"/>
        <v>0</v>
      </c>
      <c r="K137" s="158">
        <f t="shared" si="21"/>
        <v>0</v>
      </c>
    </row>
    <row r="138" spans="1:11" ht="41.25" customHeight="1" thickBot="1">
      <c r="A138" s="64" t="s">
        <v>115</v>
      </c>
      <c r="B138" s="56" t="s">
        <v>39</v>
      </c>
      <c r="C138" s="57" t="s">
        <v>26</v>
      </c>
      <c r="D138" s="57">
        <v>12</v>
      </c>
      <c r="E138" s="57" t="s">
        <v>324</v>
      </c>
      <c r="F138" s="59" t="s">
        <v>120</v>
      </c>
      <c r="G138" s="131">
        <v>150</v>
      </c>
      <c r="H138" s="149"/>
      <c r="I138" s="176"/>
      <c r="J138" s="181">
        <v>0</v>
      </c>
      <c r="K138" s="158">
        <f t="shared" si="21"/>
        <v>0</v>
      </c>
    </row>
    <row r="139" spans="1:11" ht="25.5" customHeight="1" thickBot="1">
      <c r="A139" s="88" t="s">
        <v>15</v>
      </c>
      <c r="B139" s="89" t="s">
        <v>39</v>
      </c>
      <c r="C139" s="89" t="s">
        <v>16</v>
      </c>
      <c r="D139" s="89"/>
      <c r="E139" s="100"/>
      <c r="F139" s="100"/>
      <c r="G139" s="132">
        <f>G140+G156+G164</f>
        <v>1879.8</v>
      </c>
      <c r="H139" s="132" t="e">
        <f>H140+H156+H164</f>
        <v>#REF!</v>
      </c>
      <c r="I139" s="132" t="e">
        <f>I140+I156+I164</f>
        <v>#REF!</v>
      </c>
      <c r="J139" s="132">
        <f>J140+J156+J164</f>
        <v>1296</v>
      </c>
      <c r="K139" s="158">
        <f t="shared" si="21"/>
        <v>68.94350462815193</v>
      </c>
    </row>
    <row r="140" spans="1:11" ht="15.75" customHeight="1" thickBot="1">
      <c r="A140" s="96" t="s">
        <v>25</v>
      </c>
      <c r="B140" s="57" t="s">
        <v>39</v>
      </c>
      <c r="C140" s="57" t="s">
        <v>16</v>
      </c>
      <c r="D140" s="57" t="s">
        <v>13</v>
      </c>
      <c r="E140" s="34"/>
      <c r="F140" s="34"/>
      <c r="G140" s="133">
        <f>G141</f>
        <v>15</v>
      </c>
      <c r="H140" s="133" t="e">
        <f>H141</f>
        <v>#REF!</v>
      </c>
      <c r="I140" s="133" t="e">
        <f>I141</f>
        <v>#REF!</v>
      </c>
      <c r="J140" s="133">
        <f>J141</f>
        <v>1.6</v>
      </c>
      <c r="K140" s="158">
        <f t="shared" si="21"/>
        <v>10.666666666666668</v>
      </c>
    </row>
    <row r="141" spans="1:11" ht="61.5" customHeight="1" thickBot="1">
      <c r="A141" s="120" t="s">
        <v>206</v>
      </c>
      <c r="B141" s="57" t="s">
        <v>39</v>
      </c>
      <c r="C141" s="57" t="s">
        <v>16</v>
      </c>
      <c r="D141" s="57" t="s">
        <v>13</v>
      </c>
      <c r="E141" s="34" t="s">
        <v>159</v>
      </c>
      <c r="F141" s="34"/>
      <c r="G141" s="133">
        <f>G142+G152</f>
        <v>15</v>
      </c>
      <c r="H141" s="133" t="e">
        <f>H142+H152</f>
        <v>#REF!</v>
      </c>
      <c r="I141" s="133" t="e">
        <f>I142+I152</f>
        <v>#REF!</v>
      </c>
      <c r="J141" s="133">
        <f>J142+J152</f>
        <v>1.6</v>
      </c>
      <c r="K141" s="158">
        <f t="shared" si="21"/>
        <v>10.666666666666668</v>
      </c>
    </row>
    <row r="142" spans="1:11" ht="27" customHeight="1" thickBot="1">
      <c r="A142" s="122" t="s">
        <v>200</v>
      </c>
      <c r="B142" s="57" t="s">
        <v>39</v>
      </c>
      <c r="C142" s="57" t="s">
        <v>16</v>
      </c>
      <c r="D142" s="57" t="s">
        <v>13</v>
      </c>
      <c r="E142" s="34" t="s">
        <v>203</v>
      </c>
      <c r="F142" s="34"/>
      <c r="G142" s="133">
        <f>G146+G143</f>
        <v>15</v>
      </c>
      <c r="H142" s="133" t="e">
        <f>#REF!+H146</f>
        <v>#REF!</v>
      </c>
      <c r="I142" s="133" t="e">
        <f>#REF!+I146</f>
        <v>#REF!</v>
      </c>
      <c r="J142" s="133">
        <f>J146+J143</f>
        <v>1.6</v>
      </c>
      <c r="K142" s="158">
        <f t="shared" si="21"/>
        <v>10.666666666666668</v>
      </c>
    </row>
    <row r="143" spans="1:11" ht="35.25" customHeight="1" thickBot="1">
      <c r="A143" s="113" t="s">
        <v>201</v>
      </c>
      <c r="B143" s="57" t="s">
        <v>39</v>
      </c>
      <c r="C143" s="57" t="s">
        <v>16</v>
      </c>
      <c r="D143" s="57" t="s">
        <v>13</v>
      </c>
      <c r="E143" s="34" t="s">
        <v>326</v>
      </c>
      <c r="F143" s="34"/>
      <c r="G143" s="133">
        <f>G144</f>
        <v>0</v>
      </c>
      <c r="H143" s="133"/>
      <c r="I143" s="133"/>
      <c r="J143" s="133">
        <f>J144</f>
        <v>0</v>
      </c>
      <c r="K143" s="158">
        <v>0</v>
      </c>
    </row>
    <row r="144" spans="1:11" ht="18" customHeight="1" thickBot="1">
      <c r="A144" s="113" t="s">
        <v>130</v>
      </c>
      <c r="B144" s="57" t="s">
        <v>39</v>
      </c>
      <c r="C144" s="57" t="s">
        <v>16</v>
      </c>
      <c r="D144" s="57" t="s">
        <v>13</v>
      </c>
      <c r="E144" s="34" t="s">
        <v>326</v>
      </c>
      <c r="F144" s="34">
        <v>800</v>
      </c>
      <c r="G144" s="133">
        <v>0</v>
      </c>
      <c r="H144" s="133"/>
      <c r="I144" s="133"/>
      <c r="J144" s="133">
        <f>J145</f>
        <v>0</v>
      </c>
      <c r="K144" s="158">
        <v>0</v>
      </c>
    </row>
    <row r="145" spans="1:11" ht="64.5" customHeight="1" thickBot="1">
      <c r="A145" s="113" t="s">
        <v>325</v>
      </c>
      <c r="B145" s="57" t="s">
        <v>39</v>
      </c>
      <c r="C145" s="57" t="s">
        <v>16</v>
      </c>
      <c r="D145" s="57" t="s">
        <v>13</v>
      </c>
      <c r="E145" s="34" t="s">
        <v>326</v>
      </c>
      <c r="F145" s="34">
        <v>810</v>
      </c>
      <c r="G145" s="133">
        <v>0</v>
      </c>
      <c r="H145" s="133"/>
      <c r="I145" s="133"/>
      <c r="J145" s="133">
        <v>0</v>
      </c>
      <c r="K145" s="158">
        <v>0</v>
      </c>
    </row>
    <row r="146" spans="1:11" ht="36.75" customHeight="1" thickBot="1">
      <c r="A146" s="113" t="s">
        <v>202</v>
      </c>
      <c r="B146" s="57" t="s">
        <v>39</v>
      </c>
      <c r="C146" s="57" t="s">
        <v>16</v>
      </c>
      <c r="D146" s="57" t="s">
        <v>13</v>
      </c>
      <c r="E146" s="34" t="s">
        <v>292</v>
      </c>
      <c r="F146" s="34"/>
      <c r="G146" s="133">
        <f>G147</f>
        <v>15</v>
      </c>
      <c r="H146" s="144"/>
      <c r="I146" s="173"/>
      <c r="J146" s="181">
        <f>J147</f>
        <v>1.6</v>
      </c>
      <c r="K146" s="158">
        <f t="shared" si="21"/>
        <v>10.666666666666668</v>
      </c>
    </row>
    <row r="147" spans="1:11" ht="35.25" customHeight="1" thickBot="1">
      <c r="A147" s="64" t="s">
        <v>99</v>
      </c>
      <c r="B147" s="57" t="s">
        <v>39</v>
      </c>
      <c r="C147" s="57" t="s">
        <v>16</v>
      </c>
      <c r="D147" s="57" t="s">
        <v>13</v>
      </c>
      <c r="E147" s="34" t="s">
        <v>292</v>
      </c>
      <c r="F147" s="34">
        <v>200</v>
      </c>
      <c r="G147" s="133">
        <f>G148</f>
        <v>15</v>
      </c>
      <c r="H147" s="144"/>
      <c r="I147" s="173"/>
      <c r="J147" s="181">
        <f>J148</f>
        <v>1.6</v>
      </c>
      <c r="K147" s="158">
        <f t="shared" si="21"/>
        <v>10.666666666666668</v>
      </c>
    </row>
    <row r="148" spans="1:11" ht="37.5" customHeight="1" thickBot="1">
      <c r="A148" s="64" t="s">
        <v>115</v>
      </c>
      <c r="B148" s="57" t="s">
        <v>39</v>
      </c>
      <c r="C148" s="57" t="s">
        <v>16</v>
      </c>
      <c r="D148" s="57" t="s">
        <v>13</v>
      </c>
      <c r="E148" s="34" t="s">
        <v>292</v>
      </c>
      <c r="F148" s="34">
        <v>240</v>
      </c>
      <c r="G148" s="133">
        <v>15</v>
      </c>
      <c r="H148" s="144"/>
      <c r="I148" s="173"/>
      <c r="J148" s="181">
        <v>1.6</v>
      </c>
      <c r="K148" s="158">
        <f t="shared" si="21"/>
        <v>10.666666666666668</v>
      </c>
    </row>
    <row r="149" spans="1:11" ht="39.75" customHeight="1" thickBot="1">
      <c r="A149" s="64" t="s">
        <v>309</v>
      </c>
      <c r="B149" s="57" t="s">
        <v>39</v>
      </c>
      <c r="C149" s="57" t="s">
        <v>16</v>
      </c>
      <c r="D149" s="57" t="s">
        <v>13</v>
      </c>
      <c r="E149" s="34" t="s">
        <v>361</v>
      </c>
      <c r="F149" s="34"/>
      <c r="G149" s="133">
        <v>0</v>
      </c>
      <c r="H149" s="144"/>
      <c r="I149" s="173"/>
      <c r="J149" s="181">
        <f>J150</f>
        <v>0</v>
      </c>
      <c r="K149" s="158">
        <v>0</v>
      </c>
    </row>
    <row r="150" spans="1:11" ht="16.5" customHeight="1" thickBot="1">
      <c r="A150" s="64" t="s">
        <v>130</v>
      </c>
      <c r="B150" s="57" t="s">
        <v>39</v>
      </c>
      <c r="C150" s="57" t="s">
        <v>16</v>
      </c>
      <c r="D150" s="57" t="s">
        <v>13</v>
      </c>
      <c r="E150" s="34" t="s">
        <v>361</v>
      </c>
      <c r="F150" s="34">
        <v>800</v>
      </c>
      <c r="G150" s="133">
        <v>0</v>
      </c>
      <c r="H150" s="144"/>
      <c r="I150" s="173"/>
      <c r="J150" s="181">
        <f>J151</f>
        <v>0</v>
      </c>
      <c r="K150" s="158">
        <v>0</v>
      </c>
    </row>
    <row r="151" spans="1:11" ht="15" customHeight="1" thickBot="1">
      <c r="A151" s="64" t="s">
        <v>192</v>
      </c>
      <c r="B151" s="57" t="s">
        <v>39</v>
      </c>
      <c r="C151" s="57" t="s">
        <v>16</v>
      </c>
      <c r="D151" s="57" t="s">
        <v>13</v>
      </c>
      <c r="E151" s="34" t="s">
        <v>361</v>
      </c>
      <c r="F151" s="34">
        <v>880</v>
      </c>
      <c r="G151" s="133">
        <v>0</v>
      </c>
      <c r="H151" s="144"/>
      <c r="I151" s="173"/>
      <c r="J151" s="181">
        <v>0</v>
      </c>
      <c r="K151" s="158">
        <v>0</v>
      </c>
    </row>
    <row r="152" spans="1:11" ht="48.75" customHeight="1" thickBot="1">
      <c r="A152" s="122" t="s">
        <v>161</v>
      </c>
      <c r="B152" s="57" t="s">
        <v>39</v>
      </c>
      <c r="C152" s="57" t="s">
        <v>16</v>
      </c>
      <c r="D152" s="57" t="s">
        <v>13</v>
      </c>
      <c r="E152" s="34" t="s">
        <v>162</v>
      </c>
      <c r="F152" s="34"/>
      <c r="G152" s="133">
        <f>G153</f>
        <v>0</v>
      </c>
      <c r="H152" s="133">
        <f>H153</f>
        <v>0</v>
      </c>
      <c r="I152" s="133">
        <f>I153</f>
        <v>0</v>
      </c>
      <c r="J152" s="133">
        <f>J153</f>
        <v>0</v>
      </c>
      <c r="K152" s="158">
        <v>0</v>
      </c>
    </row>
    <row r="153" spans="1:11" ht="60.75" customHeight="1" thickBot="1">
      <c r="A153" s="113" t="s">
        <v>205</v>
      </c>
      <c r="B153" s="57" t="s">
        <v>39</v>
      </c>
      <c r="C153" s="57" t="s">
        <v>16</v>
      </c>
      <c r="D153" s="57" t="s">
        <v>13</v>
      </c>
      <c r="E153" s="34" t="s">
        <v>293</v>
      </c>
      <c r="F153" s="34"/>
      <c r="G153" s="133">
        <f>G154</f>
        <v>0</v>
      </c>
      <c r="H153" s="144"/>
      <c r="I153" s="173"/>
      <c r="J153" s="181">
        <f>J154</f>
        <v>0</v>
      </c>
      <c r="K153" s="158">
        <v>0</v>
      </c>
    </row>
    <row r="154" spans="1:11" ht="41.25" customHeight="1" thickBot="1">
      <c r="A154" s="64" t="s">
        <v>99</v>
      </c>
      <c r="B154" s="57" t="s">
        <v>39</v>
      </c>
      <c r="C154" s="57" t="s">
        <v>16</v>
      </c>
      <c r="D154" s="57" t="s">
        <v>13</v>
      </c>
      <c r="E154" s="34" t="s">
        <v>293</v>
      </c>
      <c r="F154" s="34">
        <v>200</v>
      </c>
      <c r="G154" s="133">
        <f>G155</f>
        <v>0</v>
      </c>
      <c r="H154" s="144"/>
      <c r="I154" s="173"/>
      <c r="J154" s="181">
        <f>J155</f>
        <v>0</v>
      </c>
      <c r="K154" s="158">
        <v>0</v>
      </c>
    </row>
    <row r="155" spans="1:11" ht="39" customHeight="1" thickBot="1">
      <c r="A155" s="64" t="s">
        <v>115</v>
      </c>
      <c r="B155" s="57" t="s">
        <v>39</v>
      </c>
      <c r="C155" s="57" t="s">
        <v>16</v>
      </c>
      <c r="D155" s="57" t="s">
        <v>13</v>
      </c>
      <c r="E155" s="34" t="s">
        <v>293</v>
      </c>
      <c r="F155" s="34">
        <v>240</v>
      </c>
      <c r="G155" s="133">
        <v>0</v>
      </c>
      <c r="H155" s="144"/>
      <c r="I155" s="173"/>
      <c r="J155" s="181">
        <v>0</v>
      </c>
      <c r="K155" s="158">
        <v>0</v>
      </c>
    </row>
    <row r="156" spans="1:11" ht="24.75" customHeight="1" thickBot="1">
      <c r="A156" s="122" t="s">
        <v>157</v>
      </c>
      <c r="B156" s="57" t="s">
        <v>39</v>
      </c>
      <c r="C156" s="57" t="s">
        <v>16</v>
      </c>
      <c r="D156" s="71" t="s">
        <v>14</v>
      </c>
      <c r="E156" s="34" t="s">
        <v>158</v>
      </c>
      <c r="F156" s="71"/>
      <c r="G156" s="133">
        <f aca="true" t="shared" si="23" ref="G156:J157">G157</f>
        <v>0</v>
      </c>
      <c r="H156" s="133">
        <f t="shared" si="23"/>
        <v>0</v>
      </c>
      <c r="I156" s="133">
        <f t="shared" si="23"/>
        <v>0</v>
      </c>
      <c r="J156" s="133">
        <f t="shared" si="23"/>
        <v>0</v>
      </c>
      <c r="K156" s="158">
        <v>0</v>
      </c>
    </row>
    <row r="157" spans="1:11" ht="39" customHeight="1" thickBot="1">
      <c r="A157" s="113" t="s">
        <v>160</v>
      </c>
      <c r="B157" s="57" t="s">
        <v>39</v>
      </c>
      <c r="C157" s="57" t="s">
        <v>16</v>
      </c>
      <c r="D157" s="57" t="s">
        <v>14</v>
      </c>
      <c r="E157" s="34" t="s">
        <v>158</v>
      </c>
      <c r="F157" s="71"/>
      <c r="G157" s="133">
        <f t="shared" si="23"/>
        <v>0</v>
      </c>
      <c r="H157" s="133">
        <f t="shared" si="23"/>
        <v>0</v>
      </c>
      <c r="I157" s="133">
        <f t="shared" si="23"/>
        <v>0</v>
      </c>
      <c r="J157" s="133">
        <f t="shared" si="23"/>
        <v>0</v>
      </c>
      <c r="K157" s="158">
        <v>0</v>
      </c>
    </row>
    <row r="158" spans="1:11" ht="30.75" customHeight="1" thickBot="1">
      <c r="A158" s="113" t="s">
        <v>204</v>
      </c>
      <c r="B158" s="57" t="s">
        <v>39</v>
      </c>
      <c r="C158" s="57" t="s">
        <v>16</v>
      </c>
      <c r="D158" s="57" t="s">
        <v>14</v>
      </c>
      <c r="E158" s="34" t="s">
        <v>294</v>
      </c>
      <c r="F158" s="57"/>
      <c r="G158" s="133">
        <f>G159</f>
        <v>0</v>
      </c>
      <c r="H158" s="144"/>
      <c r="I158" s="173"/>
      <c r="J158" s="181">
        <f>J159</f>
        <v>0</v>
      </c>
      <c r="K158" s="158">
        <v>0</v>
      </c>
    </row>
    <row r="159" spans="1:11" ht="38.25" customHeight="1" thickBot="1">
      <c r="A159" s="64" t="s">
        <v>99</v>
      </c>
      <c r="B159" s="57" t="s">
        <v>39</v>
      </c>
      <c r="C159" s="57" t="s">
        <v>16</v>
      </c>
      <c r="D159" s="57" t="s">
        <v>14</v>
      </c>
      <c r="E159" s="34" t="s">
        <v>294</v>
      </c>
      <c r="F159" s="57">
        <v>200</v>
      </c>
      <c r="G159" s="133">
        <f>G160</f>
        <v>0</v>
      </c>
      <c r="H159" s="144"/>
      <c r="I159" s="173"/>
      <c r="J159" s="181">
        <f>J160</f>
        <v>0</v>
      </c>
      <c r="K159" s="158">
        <v>0</v>
      </c>
    </row>
    <row r="160" spans="1:11" ht="38.25" customHeight="1" thickBot="1">
      <c r="A160" s="64" t="s">
        <v>115</v>
      </c>
      <c r="B160" s="57" t="s">
        <v>39</v>
      </c>
      <c r="C160" s="57" t="s">
        <v>16</v>
      </c>
      <c r="D160" s="57" t="s">
        <v>14</v>
      </c>
      <c r="E160" s="34" t="s">
        <v>294</v>
      </c>
      <c r="F160" s="57">
        <v>240</v>
      </c>
      <c r="G160" s="133">
        <v>0</v>
      </c>
      <c r="H160" s="144"/>
      <c r="I160" s="173"/>
      <c r="J160" s="181">
        <v>0</v>
      </c>
      <c r="K160" s="158">
        <v>0</v>
      </c>
    </row>
    <row r="161" spans="1:11" ht="29.25" customHeight="1" thickBot="1">
      <c r="A161" s="113" t="s">
        <v>238</v>
      </c>
      <c r="B161" s="57" t="s">
        <v>39</v>
      </c>
      <c r="C161" s="57" t="s">
        <v>16</v>
      </c>
      <c r="D161" s="57" t="s">
        <v>14</v>
      </c>
      <c r="E161" s="34" t="s">
        <v>295</v>
      </c>
      <c r="F161" s="57"/>
      <c r="G161" s="133">
        <f>G162</f>
        <v>0</v>
      </c>
      <c r="H161" s="144"/>
      <c r="I161" s="173"/>
      <c r="J161" s="181">
        <f>J162</f>
        <v>0</v>
      </c>
      <c r="K161" s="158">
        <v>0</v>
      </c>
    </row>
    <row r="162" spans="1:11" ht="16.5" customHeight="1" thickBot="1">
      <c r="A162" s="64" t="s">
        <v>296</v>
      </c>
      <c r="B162" s="57" t="s">
        <v>39</v>
      </c>
      <c r="C162" s="57" t="s">
        <v>16</v>
      </c>
      <c r="D162" s="57" t="s">
        <v>14</v>
      </c>
      <c r="E162" s="34" t="s">
        <v>295</v>
      </c>
      <c r="F162" s="57">
        <v>240</v>
      </c>
      <c r="G162" s="133">
        <f>G163</f>
        <v>0</v>
      </c>
      <c r="H162" s="144"/>
      <c r="I162" s="173"/>
      <c r="J162" s="181">
        <f>J163</f>
        <v>0</v>
      </c>
      <c r="K162" s="158">
        <v>0</v>
      </c>
    </row>
    <row r="163" spans="1:11" ht="54.75" customHeight="1" thickBot="1">
      <c r="A163" s="64" t="s">
        <v>297</v>
      </c>
      <c r="B163" s="57" t="s">
        <v>39</v>
      </c>
      <c r="C163" s="57" t="s">
        <v>16</v>
      </c>
      <c r="D163" s="57" t="s">
        <v>14</v>
      </c>
      <c r="E163" s="34" t="s">
        <v>295</v>
      </c>
      <c r="F163" s="57">
        <v>240</v>
      </c>
      <c r="G163" s="133">
        <v>0</v>
      </c>
      <c r="H163" s="144"/>
      <c r="I163" s="173"/>
      <c r="J163" s="181">
        <v>0</v>
      </c>
      <c r="K163" s="158">
        <v>0</v>
      </c>
    </row>
    <row r="164" spans="1:11" ht="21.75" customHeight="1" thickBot="1">
      <c r="A164" s="123" t="s">
        <v>9</v>
      </c>
      <c r="B164" s="57" t="s">
        <v>39</v>
      </c>
      <c r="C164" s="57" t="s">
        <v>16</v>
      </c>
      <c r="D164" s="57" t="s">
        <v>24</v>
      </c>
      <c r="E164" s="15"/>
      <c r="F164" s="57"/>
      <c r="G164" s="133">
        <f aca="true" t="shared" si="24" ref="G164:J165">G165</f>
        <v>1864.8</v>
      </c>
      <c r="H164" s="133">
        <f t="shared" si="24"/>
        <v>2100</v>
      </c>
      <c r="I164" s="133">
        <f t="shared" si="24"/>
        <v>1200</v>
      </c>
      <c r="J164" s="133">
        <f t="shared" si="24"/>
        <v>1294.4</v>
      </c>
      <c r="K164" s="158">
        <f t="shared" si="21"/>
        <v>69.41226941226942</v>
      </c>
    </row>
    <row r="165" spans="1:11" ht="69" customHeight="1" thickBot="1">
      <c r="A165" s="124" t="s">
        <v>207</v>
      </c>
      <c r="B165" s="71" t="s">
        <v>39</v>
      </c>
      <c r="C165" s="71" t="s">
        <v>16</v>
      </c>
      <c r="D165" s="57" t="s">
        <v>24</v>
      </c>
      <c r="E165" s="34" t="s">
        <v>159</v>
      </c>
      <c r="F165" s="71"/>
      <c r="G165" s="133">
        <f t="shared" si="24"/>
        <v>1864.8</v>
      </c>
      <c r="H165" s="133">
        <f t="shared" si="24"/>
        <v>2100</v>
      </c>
      <c r="I165" s="133">
        <f t="shared" si="24"/>
        <v>1200</v>
      </c>
      <c r="J165" s="133">
        <f t="shared" si="24"/>
        <v>1294.4</v>
      </c>
      <c r="K165" s="158">
        <f t="shared" si="21"/>
        <v>69.41226941226942</v>
      </c>
    </row>
    <row r="166" spans="1:11" ht="21" customHeight="1" thickBot="1">
      <c r="A166" s="122" t="s">
        <v>164</v>
      </c>
      <c r="B166" s="71" t="s">
        <v>39</v>
      </c>
      <c r="C166" s="71" t="s">
        <v>16</v>
      </c>
      <c r="D166" s="57" t="s">
        <v>24</v>
      </c>
      <c r="E166" s="34" t="s">
        <v>165</v>
      </c>
      <c r="F166" s="71"/>
      <c r="G166" s="133">
        <f>G179+G189+G170+G167+G173+G176</f>
        <v>1864.8</v>
      </c>
      <c r="H166" s="133">
        <f>H179+H189+H170+H167+H173+H176</f>
        <v>2100</v>
      </c>
      <c r="I166" s="133">
        <f>I179+I189+I170+I167+I173+I176</f>
        <v>1200</v>
      </c>
      <c r="J166" s="133">
        <f>J179+J189+J170+J167+J173+J176</f>
        <v>1294.4</v>
      </c>
      <c r="K166" s="158">
        <f t="shared" si="21"/>
        <v>69.41226941226942</v>
      </c>
    </row>
    <row r="167" spans="1:11" ht="27.75" customHeight="1" thickBot="1">
      <c r="A167" s="113" t="s">
        <v>208</v>
      </c>
      <c r="B167" s="57" t="s">
        <v>39</v>
      </c>
      <c r="C167" s="57" t="s">
        <v>16</v>
      </c>
      <c r="D167" s="57" t="s">
        <v>24</v>
      </c>
      <c r="E167" s="34" t="s">
        <v>298</v>
      </c>
      <c r="F167" s="57"/>
      <c r="G167" s="133">
        <f>G168</f>
        <v>1100.3</v>
      </c>
      <c r="H167" s="144"/>
      <c r="I167" s="173"/>
      <c r="J167" s="181">
        <f>J168</f>
        <v>939.4</v>
      </c>
      <c r="K167" s="158">
        <f t="shared" si="21"/>
        <v>85.3767154412433</v>
      </c>
    </row>
    <row r="168" spans="1:11" ht="38.25" customHeight="1" thickBot="1">
      <c r="A168" s="64" t="s">
        <v>99</v>
      </c>
      <c r="B168" s="57" t="s">
        <v>39</v>
      </c>
      <c r="C168" s="57" t="s">
        <v>16</v>
      </c>
      <c r="D168" s="57" t="s">
        <v>24</v>
      </c>
      <c r="E168" s="34" t="s">
        <v>298</v>
      </c>
      <c r="F168" s="57">
        <v>200</v>
      </c>
      <c r="G168" s="133">
        <f>G169</f>
        <v>1100.3</v>
      </c>
      <c r="H168" s="144"/>
      <c r="I168" s="173"/>
      <c r="J168" s="181">
        <f>J169</f>
        <v>939.4</v>
      </c>
      <c r="K168" s="158">
        <f t="shared" si="21"/>
        <v>85.3767154412433</v>
      </c>
    </row>
    <row r="169" spans="1:11" ht="39" customHeight="1" thickBot="1">
      <c r="A169" s="64" t="s">
        <v>115</v>
      </c>
      <c r="B169" s="57" t="s">
        <v>39</v>
      </c>
      <c r="C169" s="57" t="s">
        <v>16</v>
      </c>
      <c r="D169" s="57" t="s">
        <v>24</v>
      </c>
      <c r="E169" s="34" t="s">
        <v>298</v>
      </c>
      <c r="F169" s="57">
        <v>240</v>
      </c>
      <c r="G169" s="133">
        <v>1100.3</v>
      </c>
      <c r="H169" s="144"/>
      <c r="I169" s="173"/>
      <c r="J169" s="181">
        <v>939.4</v>
      </c>
      <c r="K169" s="158">
        <f t="shared" si="21"/>
        <v>85.3767154412433</v>
      </c>
    </row>
    <row r="170" spans="1:11" ht="28.5" customHeight="1" thickBot="1">
      <c r="A170" s="113" t="s">
        <v>209</v>
      </c>
      <c r="B170" s="57" t="s">
        <v>39</v>
      </c>
      <c r="C170" s="57" t="s">
        <v>16</v>
      </c>
      <c r="D170" s="57" t="s">
        <v>24</v>
      </c>
      <c r="E170" s="34" t="s">
        <v>299</v>
      </c>
      <c r="F170" s="61"/>
      <c r="G170" s="133">
        <f aca="true" t="shared" si="25" ref="G170:J171">G171</f>
        <v>0</v>
      </c>
      <c r="H170" s="133">
        <f t="shared" si="25"/>
        <v>0</v>
      </c>
      <c r="I170" s="133">
        <f t="shared" si="25"/>
        <v>0</v>
      </c>
      <c r="J170" s="133">
        <f t="shared" si="25"/>
        <v>0</v>
      </c>
      <c r="K170" s="158">
        <v>0</v>
      </c>
    </row>
    <row r="171" spans="1:11" ht="39" customHeight="1" thickBot="1">
      <c r="A171" s="64" t="s">
        <v>99</v>
      </c>
      <c r="B171" s="57" t="s">
        <v>39</v>
      </c>
      <c r="C171" s="57" t="s">
        <v>16</v>
      </c>
      <c r="D171" s="57" t="s">
        <v>24</v>
      </c>
      <c r="E171" s="34" t="s">
        <v>299</v>
      </c>
      <c r="F171" s="61">
        <v>200</v>
      </c>
      <c r="G171" s="133">
        <f t="shared" si="25"/>
        <v>0</v>
      </c>
      <c r="H171" s="133">
        <f t="shared" si="25"/>
        <v>0</v>
      </c>
      <c r="I171" s="133">
        <f t="shared" si="25"/>
        <v>0</v>
      </c>
      <c r="J171" s="133">
        <f t="shared" si="25"/>
        <v>0</v>
      </c>
      <c r="K171" s="158">
        <v>0</v>
      </c>
    </row>
    <row r="172" spans="1:11" ht="39" customHeight="1" thickBot="1">
      <c r="A172" s="64" t="s">
        <v>115</v>
      </c>
      <c r="B172" s="57" t="s">
        <v>39</v>
      </c>
      <c r="C172" s="57" t="s">
        <v>16</v>
      </c>
      <c r="D172" s="57" t="s">
        <v>24</v>
      </c>
      <c r="E172" s="34" t="s">
        <v>299</v>
      </c>
      <c r="F172" s="61">
        <v>240</v>
      </c>
      <c r="G172" s="133">
        <v>0</v>
      </c>
      <c r="H172" s="144"/>
      <c r="I172" s="173"/>
      <c r="J172" s="181">
        <v>0</v>
      </c>
      <c r="K172" s="158">
        <v>0</v>
      </c>
    </row>
    <row r="173" spans="1:11" ht="18" customHeight="1" thickBot="1">
      <c r="A173" s="113" t="s">
        <v>210</v>
      </c>
      <c r="B173" s="71">
        <v>935</v>
      </c>
      <c r="C173" s="57" t="s">
        <v>16</v>
      </c>
      <c r="D173" s="57" t="s">
        <v>24</v>
      </c>
      <c r="E173" s="34" t="s">
        <v>300</v>
      </c>
      <c r="F173" s="57"/>
      <c r="G173" s="133">
        <f>G174</f>
        <v>0</v>
      </c>
      <c r="H173" s="151"/>
      <c r="I173" s="173"/>
      <c r="J173" s="181">
        <f>J174</f>
        <v>0</v>
      </c>
      <c r="K173" s="158">
        <v>0</v>
      </c>
    </row>
    <row r="174" spans="1:11" ht="36.75" customHeight="1" thickBot="1">
      <c r="A174" s="64" t="s">
        <v>99</v>
      </c>
      <c r="B174" s="71">
        <v>935</v>
      </c>
      <c r="C174" s="57" t="s">
        <v>16</v>
      </c>
      <c r="D174" s="57" t="s">
        <v>24</v>
      </c>
      <c r="E174" s="34" t="s">
        <v>300</v>
      </c>
      <c r="F174" s="57">
        <v>200</v>
      </c>
      <c r="G174" s="133">
        <f>G175</f>
        <v>0</v>
      </c>
      <c r="H174" s="151"/>
      <c r="I174" s="173"/>
      <c r="J174" s="181">
        <f>J175</f>
        <v>0</v>
      </c>
      <c r="K174" s="158">
        <v>0</v>
      </c>
    </row>
    <row r="175" spans="1:11" ht="35.25" customHeight="1" thickBot="1">
      <c r="A175" s="64" t="s">
        <v>115</v>
      </c>
      <c r="B175" s="71">
        <v>935</v>
      </c>
      <c r="C175" s="57" t="s">
        <v>16</v>
      </c>
      <c r="D175" s="57" t="s">
        <v>24</v>
      </c>
      <c r="E175" s="34" t="s">
        <v>300</v>
      </c>
      <c r="F175" s="57">
        <v>240</v>
      </c>
      <c r="G175" s="133">
        <v>0</v>
      </c>
      <c r="H175" s="151"/>
      <c r="I175" s="173"/>
      <c r="J175" s="181">
        <v>0</v>
      </c>
      <c r="K175" s="158">
        <v>0</v>
      </c>
    </row>
    <row r="176" spans="1:11" ht="25.5" customHeight="1" thickBot="1">
      <c r="A176" s="113" t="s">
        <v>239</v>
      </c>
      <c r="B176" s="92">
        <v>935</v>
      </c>
      <c r="C176" s="61" t="s">
        <v>16</v>
      </c>
      <c r="D176" s="61" t="s">
        <v>24</v>
      </c>
      <c r="E176" s="34" t="s">
        <v>254</v>
      </c>
      <c r="F176" s="61"/>
      <c r="G176" s="133">
        <f>G177</f>
        <v>0</v>
      </c>
      <c r="H176" s="151"/>
      <c r="I176" s="173"/>
      <c r="J176" s="181">
        <f>J177</f>
        <v>0</v>
      </c>
      <c r="K176" s="158">
        <v>0</v>
      </c>
    </row>
    <row r="177" spans="1:11" ht="38.25" customHeight="1" thickBot="1">
      <c r="A177" s="64" t="s">
        <v>99</v>
      </c>
      <c r="B177" s="92">
        <v>935</v>
      </c>
      <c r="C177" s="61" t="s">
        <v>16</v>
      </c>
      <c r="D177" s="61" t="s">
        <v>24</v>
      </c>
      <c r="E177" s="34" t="s">
        <v>254</v>
      </c>
      <c r="F177" s="61">
        <v>200</v>
      </c>
      <c r="G177" s="133">
        <f>G178</f>
        <v>0</v>
      </c>
      <c r="H177" s="151"/>
      <c r="I177" s="173"/>
      <c r="J177" s="181">
        <f>J178</f>
        <v>0</v>
      </c>
      <c r="K177" s="158">
        <v>0</v>
      </c>
    </row>
    <row r="178" spans="1:11" ht="39" customHeight="1" thickBot="1">
      <c r="A178" s="64" t="s">
        <v>115</v>
      </c>
      <c r="B178" s="92">
        <v>935</v>
      </c>
      <c r="C178" s="61" t="s">
        <v>16</v>
      </c>
      <c r="D178" s="61" t="s">
        <v>24</v>
      </c>
      <c r="E178" s="34" t="s">
        <v>254</v>
      </c>
      <c r="F178" s="61">
        <v>240</v>
      </c>
      <c r="G178" s="133">
        <v>0</v>
      </c>
      <c r="H178" s="151"/>
      <c r="I178" s="173"/>
      <c r="J178" s="181">
        <v>0</v>
      </c>
      <c r="K178" s="158">
        <v>0</v>
      </c>
    </row>
    <row r="179" spans="1:11" ht="76.5" customHeight="1" thickBot="1">
      <c r="A179" s="113" t="s">
        <v>211</v>
      </c>
      <c r="B179" s="92">
        <v>935</v>
      </c>
      <c r="C179" s="61" t="s">
        <v>16</v>
      </c>
      <c r="D179" s="61" t="s">
        <v>24</v>
      </c>
      <c r="E179" s="34" t="s">
        <v>253</v>
      </c>
      <c r="F179" s="61"/>
      <c r="G179" s="133">
        <f>G183+G186+G180</f>
        <v>450</v>
      </c>
      <c r="H179" s="133">
        <f>H183+H186+H180</f>
        <v>800</v>
      </c>
      <c r="I179" s="133">
        <f>I183+I186+I180</f>
        <v>0</v>
      </c>
      <c r="J179" s="133">
        <f>J183+J186+J180</f>
        <v>40.5</v>
      </c>
      <c r="K179" s="158">
        <f aca="true" t="shared" si="26" ref="K179:K228">J179/G179*100</f>
        <v>9</v>
      </c>
    </row>
    <row r="180" spans="1:11" ht="38.25" customHeight="1" thickBot="1">
      <c r="A180" s="113" t="s">
        <v>212</v>
      </c>
      <c r="B180" s="92">
        <v>935</v>
      </c>
      <c r="C180" s="61" t="s">
        <v>16</v>
      </c>
      <c r="D180" s="61" t="s">
        <v>24</v>
      </c>
      <c r="E180" s="34" t="s">
        <v>301</v>
      </c>
      <c r="F180" s="61"/>
      <c r="G180" s="133">
        <f>G181</f>
        <v>450</v>
      </c>
      <c r="H180" s="133">
        <f aca="true" t="shared" si="27" ref="H180:J181">H181</f>
        <v>0</v>
      </c>
      <c r="I180" s="133">
        <f t="shared" si="27"/>
        <v>0</v>
      </c>
      <c r="J180" s="133">
        <f t="shared" si="27"/>
        <v>40.5</v>
      </c>
      <c r="K180" s="158">
        <f t="shared" si="26"/>
        <v>9</v>
      </c>
    </row>
    <row r="181" spans="1:11" ht="38.25" customHeight="1" thickBot="1">
      <c r="A181" s="64" t="s">
        <v>99</v>
      </c>
      <c r="B181" s="92">
        <v>935</v>
      </c>
      <c r="C181" s="61" t="s">
        <v>16</v>
      </c>
      <c r="D181" s="61" t="s">
        <v>24</v>
      </c>
      <c r="E181" s="34" t="s">
        <v>301</v>
      </c>
      <c r="F181" s="61">
        <v>200</v>
      </c>
      <c r="G181" s="133">
        <f>G182</f>
        <v>450</v>
      </c>
      <c r="H181" s="151"/>
      <c r="I181" s="173"/>
      <c r="J181" s="133">
        <f t="shared" si="27"/>
        <v>40.5</v>
      </c>
      <c r="K181" s="158">
        <f t="shared" si="26"/>
        <v>9</v>
      </c>
    </row>
    <row r="182" spans="1:11" ht="41.25" customHeight="1" thickBot="1">
      <c r="A182" s="64" t="s">
        <v>115</v>
      </c>
      <c r="B182" s="92">
        <v>935</v>
      </c>
      <c r="C182" s="61" t="s">
        <v>16</v>
      </c>
      <c r="D182" s="61" t="s">
        <v>24</v>
      </c>
      <c r="E182" s="34" t="s">
        <v>301</v>
      </c>
      <c r="F182" s="61">
        <v>240</v>
      </c>
      <c r="G182" s="133">
        <v>450</v>
      </c>
      <c r="H182" s="151"/>
      <c r="I182" s="173"/>
      <c r="J182" s="181">
        <v>40.5</v>
      </c>
      <c r="K182" s="158">
        <f t="shared" si="26"/>
        <v>9</v>
      </c>
    </row>
    <row r="183" spans="1:11" ht="28.5" customHeight="1" thickBot="1">
      <c r="A183" s="113" t="s">
        <v>224</v>
      </c>
      <c r="B183" s="92">
        <v>935</v>
      </c>
      <c r="C183" s="61" t="s">
        <v>16</v>
      </c>
      <c r="D183" s="61" t="s">
        <v>24</v>
      </c>
      <c r="E183" s="34" t="s">
        <v>264</v>
      </c>
      <c r="F183" s="61"/>
      <c r="G183" s="133">
        <f aca="true" t="shared" si="28" ref="G183:J184">G184</f>
        <v>0</v>
      </c>
      <c r="H183" s="133">
        <f t="shared" si="28"/>
        <v>300</v>
      </c>
      <c r="I183" s="133">
        <f t="shared" si="28"/>
        <v>0</v>
      </c>
      <c r="J183" s="133">
        <f t="shared" si="28"/>
        <v>0</v>
      </c>
      <c r="K183" s="158">
        <v>0</v>
      </c>
    </row>
    <row r="184" spans="1:11" ht="39.75" customHeight="1" thickBot="1">
      <c r="A184" s="64" t="s">
        <v>99</v>
      </c>
      <c r="B184" s="92">
        <v>935</v>
      </c>
      <c r="C184" s="61" t="s">
        <v>16</v>
      </c>
      <c r="D184" s="61" t="s">
        <v>24</v>
      </c>
      <c r="E184" s="34" t="s">
        <v>264</v>
      </c>
      <c r="F184" s="61">
        <v>200</v>
      </c>
      <c r="G184" s="133">
        <f t="shared" si="28"/>
        <v>0</v>
      </c>
      <c r="H184" s="133">
        <f t="shared" si="28"/>
        <v>300</v>
      </c>
      <c r="I184" s="133">
        <f t="shared" si="28"/>
        <v>0</v>
      </c>
      <c r="J184" s="133">
        <f t="shared" si="28"/>
        <v>0</v>
      </c>
      <c r="K184" s="158">
        <v>0</v>
      </c>
    </row>
    <row r="185" spans="1:11" ht="42" customHeight="1" thickBot="1">
      <c r="A185" s="64" t="s">
        <v>115</v>
      </c>
      <c r="B185" s="92">
        <v>935</v>
      </c>
      <c r="C185" s="61" t="s">
        <v>16</v>
      </c>
      <c r="D185" s="61" t="s">
        <v>24</v>
      </c>
      <c r="E185" s="34" t="s">
        <v>264</v>
      </c>
      <c r="F185" s="61">
        <v>240</v>
      </c>
      <c r="G185" s="133">
        <v>0</v>
      </c>
      <c r="H185" s="151">
        <v>300</v>
      </c>
      <c r="I185" s="173">
        <v>0</v>
      </c>
      <c r="J185" s="15"/>
      <c r="K185" s="158">
        <v>0</v>
      </c>
    </row>
    <row r="186" spans="1:11" ht="26.25" customHeight="1" thickBot="1">
      <c r="A186" s="113" t="s">
        <v>223</v>
      </c>
      <c r="B186" s="92">
        <v>935</v>
      </c>
      <c r="C186" s="61" t="s">
        <v>16</v>
      </c>
      <c r="D186" s="61" t="s">
        <v>24</v>
      </c>
      <c r="E186" s="34" t="s">
        <v>356</v>
      </c>
      <c r="F186" s="61"/>
      <c r="G186" s="133">
        <f aca="true" t="shared" si="29" ref="G186:J187">G187</f>
        <v>0</v>
      </c>
      <c r="H186" s="133">
        <f t="shared" si="29"/>
        <v>500</v>
      </c>
      <c r="I186" s="133">
        <f t="shared" si="29"/>
        <v>0</v>
      </c>
      <c r="J186" s="133">
        <f t="shared" si="29"/>
        <v>0</v>
      </c>
      <c r="K186" s="158">
        <v>0</v>
      </c>
    </row>
    <row r="187" spans="1:11" ht="37.5" customHeight="1" thickBot="1">
      <c r="A187" s="64" t="s">
        <v>99</v>
      </c>
      <c r="B187" s="92">
        <v>935</v>
      </c>
      <c r="C187" s="61" t="s">
        <v>16</v>
      </c>
      <c r="D187" s="61" t="s">
        <v>24</v>
      </c>
      <c r="E187" s="34" t="s">
        <v>356</v>
      </c>
      <c r="F187" s="61">
        <v>200</v>
      </c>
      <c r="G187" s="133">
        <f t="shared" si="29"/>
        <v>0</v>
      </c>
      <c r="H187" s="133">
        <f t="shared" si="29"/>
        <v>500</v>
      </c>
      <c r="I187" s="133">
        <f t="shared" si="29"/>
        <v>0</v>
      </c>
      <c r="J187" s="133">
        <f t="shared" si="29"/>
        <v>0</v>
      </c>
      <c r="K187" s="158">
        <v>0</v>
      </c>
    </row>
    <row r="188" spans="1:11" ht="40.5" customHeight="1" thickBot="1">
      <c r="A188" s="64" t="s">
        <v>115</v>
      </c>
      <c r="B188" s="92">
        <v>935</v>
      </c>
      <c r="C188" s="61" t="s">
        <v>16</v>
      </c>
      <c r="D188" s="61" t="s">
        <v>24</v>
      </c>
      <c r="E188" s="34" t="s">
        <v>356</v>
      </c>
      <c r="F188" s="61">
        <v>240</v>
      </c>
      <c r="G188" s="133">
        <v>0</v>
      </c>
      <c r="H188" s="151">
        <v>500</v>
      </c>
      <c r="I188" s="173">
        <v>0</v>
      </c>
      <c r="J188" s="15">
        <v>0</v>
      </c>
      <c r="K188" s="158">
        <v>0</v>
      </c>
    </row>
    <row r="189" spans="1:11" ht="113.25" customHeight="1" thickBot="1">
      <c r="A189" s="113" t="s">
        <v>79</v>
      </c>
      <c r="B189" s="92">
        <v>935</v>
      </c>
      <c r="C189" s="61" t="s">
        <v>16</v>
      </c>
      <c r="D189" s="61" t="s">
        <v>24</v>
      </c>
      <c r="E189" s="34" t="s">
        <v>214</v>
      </c>
      <c r="F189" s="61"/>
      <c r="G189" s="133">
        <f aca="true" t="shared" si="30" ref="G189:J190">G190</f>
        <v>314.5</v>
      </c>
      <c r="H189" s="133">
        <f t="shared" si="30"/>
        <v>1300</v>
      </c>
      <c r="I189" s="133">
        <f t="shared" si="30"/>
        <v>1200</v>
      </c>
      <c r="J189" s="133">
        <f t="shared" si="30"/>
        <v>314.5</v>
      </c>
      <c r="K189" s="158">
        <f t="shared" si="26"/>
        <v>100</v>
      </c>
    </row>
    <row r="190" spans="1:11" ht="78.75" customHeight="1" thickBot="1">
      <c r="A190" s="113" t="s">
        <v>215</v>
      </c>
      <c r="B190" s="71">
        <v>935</v>
      </c>
      <c r="C190" s="57" t="s">
        <v>16</v>
      </c>
      <c r="D190" s="57" t="s">
        <v>24</v>
      </c>
      <c r="E190" s="34" t="s">
        <v>213</v>
      </c>
      <c r="F190" s="57"/>
      <c r="G190" s="133">
        <f t="shared" si="30"/>
        <v>314.5</v>
      </c>
      <c r="H190" s="133">
        <f t="shared" si="30"/>
        <v>1300</v>
      </c>
      <c r="I190" s="133">
        <f t="shared" si="30"/>
        <v>1200</v>
      </c>
      <c r="J190" s="133">
        <f t="shared" si="30"/>
        <v>314.5</v>
      </c>
      <c r="K190" s="158">
        <f t="shared" si="26"/>
        <v>100</v>
      </c>
    </row>
    <row r="191" spans="1:11" ht="24.75" customHeight="1" thickBot="1">
      <c r="A191" s="64" t="s">
        <v>80</v>
      </c>
      <c r="B191" s="71">
        <v>935</v>
      </c>
      <c r="C191" s="57" t="s">
        <v>16</v>
      </c>
      <c r="D191" s="57" t="s">
        <v>24</v>
      </c>
      <c r="E191" s="34" t="s">
        <v>213</v>
      </c>
      <c r="F191" s="57">
        <v>540</v>
      </c>
      <c r="G191" s="133">
        <v>314.5</v>
      </c>
      <c r="H191" s="151">
        <v>1300</v>
      </c>
      <c r="I191" s="173">
        <v>1200</v>
      </c>
      <c r="J191" s="15">
        <v>314.5</v>
      </c>
      <c r="K191" s="158">
        <f t="shared" si="26"/>
        <v>100</v>
      </c>
    </row>
    <row r="192" spans="1:11" ht="30" customHeight="1" thickBot="1">
      <c r="A192" s="96" t="s">
        <v>17</v>
      </c>
      <c r="B192" s="89" t="s">
        <v>39</v>
      </c>
      <c r="C192" s="89" t="s">
        <v>1</v>
      </c>
      <c r="D192" s="90"/>
      <c r="E192" s="90"/>
      <c r="F192" s="90"/>
      <c r="G192" s="132">
        <f>G193</f>
        <v>3238.92</v>
      </c>
      <c r="H192" s="132">
        <f aca="true" t="shared" si="31" ref="H192:J194">H193</f>
        <v>13992.2</v>
      </c>
      <c r="I192" s="132">
        <f t="shared" si="31"/>
        <v>15111.6</v>
      </c>
      <c r="J192" s="132">
        <f t="shared" si="31"/>
        <v>2481.62</v>
      </c>
      <c r="K192" s="158">
        <f t="shared" si="26"/>
        <v>76.61874945969643</v>
      </c>
    </row>
    <row r="193" spans="1:11" ht="13.5" thickBot="1">
      <c r="A193" s="35" t="s">
        <v>28</v>
      </c>
      <c r="B193" s="37" t="s">
        <v>39</v>
      </c>
      <c r="C193" s="37" t="s">
        <v>1</v>
      </c>
      <c r="D193" s="37" t="s">
        <v>13</v>
      </c>
      <c r="E193" s="97"/>
      <c r="F193" s="97"/>
      <c r="G193" s="133">
        <f>G194</f>
        <v>3238.92</v>
      </c>
      <c r="H193" s="133">
        <f t="shared" si="31"/>
        <v>13992.2</v>
      </c>
      <c r="I193" s="133">
        <f t="shared" si="31"/>
        <v>15111.6</v>
      </c>
      <c r="J193" s="133">
        <f t="shared" si="31"/>
        <v>2481.62</v>
      </c>
      <c r="K193" s="158">
        <f t="shared" si="26"/>
        <v>76.61874945969643</v>
      </c>
    </row>
    <row r="194" spans="1:11" ht="27.75" customHeight="1" thickBot="1">
      <c r="A194" s="121" t="s">
        <v>182</v>
      </c>
      <c r="B194" s="37" t="s">
        <v>39</v>
      </c>
      <c r="C194" s="37" t="s">
        <v>1</v>
      </c>
      <c r="D194" s="37" t="s">
        <v>13</v>
      </c>
      <c r="E194" s="34" t="s">
        <v>184</v>
      </c>
      <c r="F194" s="37"/>
      <c r="G194" s="133">
        <f>G195</f>
        <v>3238.92</v>
      </c>
      <c r="H194" s="133">
        <f t="shared" si="31"/>
        <v>13992.2</v>
      </c>
      <c r="I194" s="133">
        <f t="shared" si="31"/>
        <v>15111.6</v>
      </c>
      <c r="J194" s="133">
        <f t="shared" si="31"/>
        <v>2481.62</v>
      </c>
      <c r="K194" s="158">
        <f t="shared" si="26"/>
        <v>76.61874945969643</v>
      </c>
    </row>
    <row r="195" spans="1:11" ht="30.75" customHeight="1" thickBot="1">
      <c r="A195" s="122" t="s">
        <v>183</v>
      </c>
      <c r="B195" s="37" t="s">
        <v>39</v>
      </c>
      <c r="C195" s="37" t="s">
        <v>1</v>
      </c>
      <c r="D195" s="37" t="s">
        <v>13</v>
      </c>
      <c r="E195" s="34" t="s">
        <v>187</v>
      </c>
      <c r="F195" s="72"/>
      <c r="G195" s="133">
        <f>G196+G199</f>
        <v>3238.92</v>
      </c>
      <c r="H195" s="133">
        <f>H196+H199</f>
        <v>13992.2</v>
      </c>
      <c r="I195" s="133">
        <f>I196+I199</f>
        <v>15111.6</v>
      </c>
      <c r="J195" s="133">
        <f>J196+J199</f>
        <v>2481.62</v>
      </c>
      <c r="K195" s="158">
        <f t="shared" si="26"/>
        <v>76.61874945969643</v>
      </c>
    </row>
    <row r="196" spans="1:11" ht="36" customHeight="1" thickBot="1">
      <c r="A196" s="113" t="s">
        <v>185</v>
      </c>
      <c r="B196" s="37" t="s">
        <v>39</v>
      </c>
      <c r="C196" s="37" t="s">
        <v>1</v>
      </c>
      <c r="D196" s="37" t="s">
        <v>13</v>
      </c>
      <c r="E196" s="34" t="s">
        <v>188</v>
      </c>
      <c r="F196" s="72"/>
      <c r="G196" s="133">
        <f aca="true" t="shared" si="32" ref="G196:J197">G197</f>
        <v>2988.92</v>
      </c>
      <c r="H196" s="133">
        <f t="shared" si="32"/>
        <v>12912.2</v>
      </c>
      <c r="I196" s="133">
        <f t="shared" si="32"/>
        <v>13945.2</v>
      </c>
      <c r="J196" s="133">
        <f t="shared" si="32"/>
        <v>2325.52</v>
      </c>
      <c r="K196" s="158">
        <f t="shared" si="26"/>
        <v>77.80469199577105</v>
      </c>
    </row>
    <row r="197" spans="1:11" ht="50.25" customHeight="1" thickBot="1">
      <c r="A197" s="113" t="s">
        <v>189</v>
      </c>
      <c r="B197" s="37" t="s">
        <v>39</v>
      </c>
      <c r="C197" s="37" t="s">
        <v>1</v>
      </c>
      <c r="D197" s="37" t="s">
        <v>13</v>
      </c>
      <c r="E197" s="34" t="s">
        <v>188</v>
      </c>
      <c r="F197" s="72">
        <v>600</v>
      </c>
      <c r="G197" s="133">
        <f t="shared" si="32"/>
        <v>2988.92</v>
      </c>
      <c r="H197" s="133">
        <f t="shared" si="32"/>
        <v>12912.2</v>
      </c>
      <c r="I197" s="133">
        <f t="shared" si="32"/>
        <v>13945.2</v>
      </c>
      <c r="J197" s="133">
        <f t="shared" si="32"/>
        <v>2325.52</v>
      </c>
      <c r="K197" s="158">
        <f t="shared" si="26"/>
        <v>77.80469199577105</v>
      </c>
    </row>
    <row r="198" spans="1:11" ht="51" customHeight="1" thickBot="1">
      <c r="A198" s="113" t="s">
        <v>95</v>
      </c>
      <c r="B198" s="37" t="s">
        <v>39</v>
      </c>
      <c r="C198" s="37" t="s">
        <v>1</v>
      </c>
      <c r="D198" s="37" t="s">
        <v>13</v>
      </c>
      <c r="E198" s="34" t="s">
        <v>188</v>
      </c>
      <c r="F198" s="72">
        <v>610</v>
      </c>
      <c r="G198" s="133">
        <v>2988.92</v>
      </c>
      <c r="H198" s="143">
        <v>12912.2</v>
      </c>
      <c r="I198" s="171">
        <v>13945.2</v>
      </c>
      <c r="J198" s="15">
        <v>2325.52</v>
      </c>
      <c r="K198" s="158">
        <f t="shared" si="26"/>
        <v>77.80469199577105</v>
      </c>
    </row>
    <row r="199" spans="1:11" ht="37.5" customHeight="1" thickBot="1">
      <c r="A199" s="113" t="s">
        <v>186</v>
      </c>
      <c r="B199" s="37" t="s">
        <v>39</v>
      </c>
      <c r="C199" s="37"/>
      <c r="D199" s="37"/>
      <c r="E199" s="34" t="s">
        <v>265</v>
      </c>
      <c r="F199" s="72"/>
      <c r="G199" s="133">
        <f aca="true" t="shared" si="33" ref="G199:J200">G200</f>
        <v>250</v>
      </c>
      <c r="H199" s="133">
        <f t="shared" si="33"/>
        <v>1080</v>
      </c>
      <c r="I199" s="133">
        <f t="shared" si="33"/>
        <v>1166.4</v>
      </c>
      <c r="J199" s="133">
        <f t="shared" si="33"/>
        <v>156.1</v>
      </c>
      <c r="K199" s="158">
        <f t="shared" si="26"/>
        <v>62.44</v>
      </c>
    </row>
    <row r="200" spans="1:11" ht="38.25" customHeight="1" thickBot="1">
      <c r="A200" s="64" t="s">
        <v>99</v>
      </c>
      <c r="B200" s="37" t="s">
        <v>39</v>
      </c>
      <c r="C200" s="37" t="s">
        <v>1</v>
      </c>
      <c r="D200" s="37" t="s">
        <v>13</v>
      </c>
      <c r="E200" s="34" t="s">
        <v>265</v>
      </c>
      <c r="F200" s="72">
        <v>240</v>
      </c>
      <c r="G200" s="133">
        <f t="shared" si="33"/>
        <v>250</v>
      </c>
      <c r="H200" s="133">
        <f t="shared" si="33"/>
        <v>1080</v>
      </c>
      <c r="I200" s="133">
        <f t="shared" si="33"/>
        <v>1166.4</v>
      </c>
      <c r="J200" s="133">
        <f t="shared" si="33"/>
        <v>156.1</v>
      </c>
      <c r="K200" s="158">
        <f t="shared" si="26"/>
        <v>62.44</v>
      </c>
    </row>
    <row r="201" spans="1:11" ht="38.25" customHeight="1" thickBot="1">
      <c r="A201" s="64" t="s">
        <v>115</v>
      </c>
      <c r="B201" s="37">
        <v>935</v>
      </c>
      <c r="C201" s="37" t="s">
        <v>1</v>
      </c>
      <c r="D201" s="37" t="s">
        <v>13</v>
      </c>
      <c r="E201" s="34" t="s">
        <v>265</v>
      </c>
      <c r="F201" s="61">
        <v>244</v>
      </c>
      <c r="G201" s="133">
        <v>250</v>
      </c>
      <c r="H201" s="143">
        <v>1080</v>
      </c>
      <c r="I201" s="171">
        <v>1166.4</v>
      </c>
      <c r="J201" s="15">
        <v>156.1</v>
      </c>
      <c r="K201" s="158">
        <f t="shared" si="26"/>
        <v>62.44</v>
      </c>
    </row>
    <row r="202" spans="1:11" ht="17.25" customHeight="1" thickBot="1">
      <c r="A202" s="95" t="s">
        <v>23</v>
      </c>
      <c r="B202" s="62" t="s">
        <v>39</v>
      </c>
      <c r="C202" s="89" t="s">
        <v>2</v>
      </c>
      <c r="D202" s="90"/>
      <c r="E202" s="90"/>
      <c r="F202" s="90"/>
      <c r="G202" s="132">
        <f>G203+G210</f>
        <v>293.8</v>
      </c>
      <c r="H202" s="132">
        <f>H203+H210</f>
        <v>1931</v>
      </c>
      <c r="I202" s="132">
        <f>I203+I210</f>
        <v>1760.4</v>
      </c>
      <c r="J202" s="132">
        <f>J203+J210</f>
        <v>141.54000000000002</v>
      </c>
      <c r="K202" s="158">
        <f t="shared" si="26"/>
        <v>48.17562968005446</v>
      </c>
    </row>
    <row r="203" spans="1:11" ht="20.25" customHeight="1" thickBot="1">
      <c r="A203" s="64" t="s">
        <v>8</v>
      </c>
      <c r="B203" s="56" t="s">
        <v>39</v>
      </c>
      <c r="C203" s="57">
        <v>10</v>
      </c>
      <c r="D203" s="57" t="s">
        <v>13</v>
      </c>
      <c r="E203" s="34"/>
      <c r="F203" s="57"/>
      <c r="G203" s="133">
        <f>G204</f>
        <v>156.25</v>
      </c>
      <c r="H203" s="133">
        <f>H204</f>
        <v>625</v>
      </c>
      <c r="I203" s="133">
        <f>I204</f>
        <v>650</v>
      </c>
      <c r="J203" s="133">
        <f>J204</f>
        <v>78.79</v>
      </c>
      <c r="K203" s="158">
        <f t="shared" si="26"/>
        <v>50.4256</v>
      </c>
    </row>
    <row r="204" spans="1:11" ht="51" customHeight="1" thickBot="1">
      <c r="A204" s="120" t="s">
        <v>194</v>
      </c>
      <c r="B204" s="56" t="s">
        <v>39</v>
      </c>
      <c r="C204" s="57">
        <v>10</v>
      </c>
      <c r="D204" s="59" t="s">
        <v>13</v>
      </c>
      <c r="E204" s="34" t="s">
        <v>179</v>
      </c>
      <c r="F204" s="57"/>
      <c r="G204" s="133">
        <f>G207</f>
        <v>156.25</v>
      </c>
      <c r="H204" s="133">
        <f>H207</f>
        <v>625</v>
      </c>
      <c r="I204" s="133">
        <f>I207</f>
        <v>650</v>
      </c>
      <c r="J204" s="133">
        <f>J207</f>
        <v>78.79</v>
      </c>
      <c r="K204" s="158">
        <f t="shared" si="26"/>
        <v>50.4256</v>
      </c>
    </row>
    <row r="205" spans="1:11" ht="56.25" customHeight="1" thickBot="1">
      <c r="A205" s="116" t="s">
        <v>217</v>
      </c>
      <c r="B205" s="56" t="s">
        <v>39</v>
      </c>
      <c r="C205" s="57">
        <v>10</v>
      </c>
      <c r="D205" s="59" t="s">
        <v>13</v>
      </c>
      <c r="E205" s="34" t="s">
        <v>190</v>
      </c>
      <c r="F205" s="57"/>
      <c r="G205" s="133">
        <f aca="true" t="shared" si="34" ref="G205:J206">G206</f>
        <v>156.25</v>
      </c>
      <c r="H205" s="133">
        <f t="shared" si="34"/>
        <v>625</v>
      </c>
      <c r="I205" s="133">
        <f t="shared" si="34"/>
        <v>650</v>
      </c>
      <c r="J205" s="133">
        <f t="shared" si="34"/>
        <v>78.79</v>
      </c>
      <c r="K205" s="158">
        <f t="shared" si="26"/>
        <v>50.4256</v>
      </c>
    </row>
    <row r="206" spans="1:11" ht="16.5" customHeight="1" thickBot="1">
      <c r="A206" s="114" t="s">
        <v>7</v>
      </c>
      <c r="B206" s="56" t="s">
        <v>39</v>
      </c>
      <c r="C206" s="57">
        <v>10</v>
      </c>
      <c r="D206" s="59" t="s">
        <v>13</v>
      </c>
      <c r="E206" s="34" t="s">
        <v>191</v>
      </c>
      <c r="F206" s="57"/>
      <c r="G206" s="133">
        <f t="shared" si="34"/>
        <v>156.25</v>
      </c>
      <c r="H206" s="133">
        <f t="shared" si="34"/>
        <v>625</v>
      </c>
      <c r="I206" s="133">
        <f t="shared" si="34"/>
        <v>650</v>
      </c>
      <c r="J206" s="133">
        <f t="shared" si="34"/>
        <v>78.79</v>
      </c>
      <c r="K206" s="158">
        <f t="shared" si="26"/>
        <v>50.4256</v>
      </c>
    </row>
    <row r="207" spans="1:11" ht="63" customHeight="1" thickBot="1">
      <c r="A207" s="64" t="s">
        <v>216</v>
      </c>
      <c r="B207" s="56" t="s">
        <v>39</v>
      </c>
      <c r="C207" s="57">
        <v>10</v>
      </c>
      <c r="D207" s="59" t="s">
        <v>13</v>
      </c>
      <c r="E207" s="34" t="s">
        <v>193</v>
      </c>
      <c r="F207" s="57"/>
      <c r="G207" s="133">
        <f>G209</f>
        <v>156.25</v>
      </c>
      <c r="H207" s="133">
        <f>H209</f>
        <v>625</v>
      </c>
      <c r="I207" s="133">
        <f>I209</f>
        <v>650</v>
      </c>
      <c r="J207" s="133">
        <f>J209</f>
        <v>78.79</v>
      </c>
      <c r="K207" s="158">
        <f t="shared" si="26"/>
        <v>50.4256</v>
      </c>
    </row>
    <row r="208" spans="1:11" ht="18.75" customHeight="1" thickBot="1">
      <c r="A208" s="64" t="s">
        <v>130</v>
      </c>
      <c r="B208" s="56" t="s">
        <v>39</v>
      </c>
      <c r="C208" s="57">
        <v>10</v>
      </c>
      <c r="D208" s="59" t="s">
        <v>13</v>
      </c>
      <c r="E208" s="34" t="s">
        <v>193</v>
      </c>
      <c r="F208" s="57">
        <v>800</v>
      </c>
      <c r="G208" s="133">
        <f>G209</f>
        <v>156.25</v>
      </c>
      <c r="H208" s="133">
        <f>H209</f>
        <v>625</v>
      </c>
      <c r="I208" s="133">
        <f>I209</f>
        <v>650</v>
      </c>
      <c r="J208" s="133">
        <f>J209</f>
        <v>78.79</v>
      </c>
      <c r="K208" s="158">
        <f t="shared" si="26"/>
        <v>50.4256</v>
      </c>
    </row>
    <row r="209" spans="1:11" ht="18" customHeight="1" thickBot="1">
      <c r="A209" s="64" t="s">
        <v>192</v>
      </c>
      <c r="B209" s="56" t="s">
        <v>39</v>
      </c>
      <c r="C209" s="57">
        <v>10</v>
      </c>
      <c r="D209" s="59" t="s">
        <v>13</v>
      </c>
      <c r="E209" s="34" t="s">
        <v>193</v>
      </c>
      <c r="F209" s="57">
        <v>880</v>
      </c>
      <c r="G209" s="133">
        <v>156.25</v>
      </c>
      <c r="H209" s="144">
        <v>625</v>
      </c>
      <c r="I209" s="173">
        <v>650</v>
      </c>
      <c r="J209" s="15">
        <v>78.79</v>
      </c>
      <c r="K209" s="158">
        <f t="shared" si="26"/>
        <v>50.4256</v>
      </c>
    </row>
    <row r="210" spans="1:11" ht="29.25" customHeight="1" thickBot="1">
      <c r="A210" s="112" t="s">
        <v>5</v>
      </c>
      <c r="B210" s="56" t="s">
        <v>39</v>
      </c>
      <c r="C210" s="57">
        <v>10</v>
      </c>
      <c r="D210" s="57" t="s">
        <v>83</v>
      </c>
      <c r="E210" s="34"/>
      <c r="F210" s="57"/>
      <c r="G210" s="133">
        <f>G211</f>
        <v>137.55</v>
      </c>
      <c r="H210" s="133">
        <f>H211</f>
        <v>1306</v>
      </c>
      <c r="I210" s="133">
        <f>I211</f>
        <v>1110.4</v>
      </c>
      <c r="J210" s="133">
        <f>J211</f>
        <v>62.75</v>
      </c>
      <c r="K210" s="158">
        <f t="shared" si="26"/>
        <v>45.61977462740821</v>
      </c>
    </row>
    <row r="211" spans="1:11" ht="50.25" customHeight="1" thickBot="1">
      <c r="A211" s="120" t="s">
        <v>194</v>
      </c>
      <c r="B211" s="56" t="s">
        <v>39</v>
      </c>
      <c r="C211" s="57">
        <v>10</v>
      </c>
      <c r="D211" s="57" t="s">
        <v>83</v>
      </c>
      <c r="E211" s="34" t="s">
        <v>179</v>
      </c>
      <c r="F211" s="57"/>
      <c r="G211" s="133">
        <f>G213</f>
        <v>137.55</v>
      </c>
      <c r="H211" s="133">
        <f>H213</f>
        <v>1306</v>
      </c>
      <c r="I211" s="133">
        <f>I213</f>
        <v>1110.4</v>
      </c>
      <c r="J211" s="133">
        <f>J213</f>
        <v>62.75</v>
      </c>
      <c r="K211" s="158">
        <f t="shared" si="26"/>
        <v>45.61977462740821</v>
      </c>
    </row>
    <row r="212" spans="1:11" ht="52.5" customHeight="1" thickBot="1">
      <c r="A212" s="116" t="s">
        <v>217</v>
      </c>
      <c r="B212" s="56" t="s">
        <v>39</v>
      </c>
      <c r="C212" s="57">
        <v>10</v>
      </c>
      <c r="D212" s="57" t="s">
        <v>83</v>
      </c>
      <c r="E212" s="34" t="s">
        <v>190</v>
      </c>
      <c r="F212" s="56"/>
      <c r="G212" s="133">
        <f>G213</f>
        <v>137.55</v>
      </c>
      <c r="H212" s="133">
        <f>H213</f>
        <v>1306</v>
      </c>
      <c r="I212" s="133">
        <f>I213</f>
        <v>1110.4</v>
      </c>
      <c r="J212" s="133">
        <f>J213</f>
        <v>62.75</v>
      </c>
      <c r="K212" s="158">
        <f t="shared" si="26"/>
        <v>45.61977462740821</v>
      </c>
    </row>
    <row r="213" spans="1:11" ht="24.75" customHeight="1" thickBot="1">
      <c r="A213" s="64" t="s">
        <v>40</v>
      </c>
      <c r="B213" s="56" t="s">
        <v>39</v>
      </c>
      <c r="C213" s="57">
        <v>10</v>
      </c>
      <c r="D213" s="57" t="s">
        <v>83</v>
      </c>
      <c r="E213" s="34" t="s">
        <v>181</v>
      </c>
      <c r="F213" s="56"/>
      <c r="G213" s="133">
        <f>G214+G217+G220+G223+G226+G229+G232+G235+G241</f>
        <v>137.55</v>
      </c>
      <c r="H213" s="133">
        <f>H214+H217+H220+H223+H226+H229+H232+H235+H241</f>
        <v>1306</v>
      </c>
      <c r="I213" s="133">
        <f>I214+I217+I220+I223+I226+I229+I232+I235+I241</f>
        <v>1110.4</v>
      </c>
      <c r="J213" s="133">
        <f>J214+J217+J220+J223+J226+J229+J232+J235+J241</f>
        <v>62.75</v>
      </c>
      <c r="K213" s="158">
        <f t="shared" si="26"/>
        <v>45.61977462740821</v>
      </c>
    </row>
    <row r="214" spans="1:11" ht="51.75" customHeight="1" thickBot="1">
      <c r="A214" s="168" t="s">
        <v>280</v>
      </c>
      <c r="B214" s="56" t="s">
        <v>39</v>
      </c>
      <c r="C214" s="57">
        <v>10</v>
      </c>
      <c r="D214" s="57" t="s">
        <v>83</v>
      </c>
      <c r="E214" s="34" t="s">
        <v>199</v>
      </c>
      <c r="F214" s="56"/>
      <c r="G214" s="130">
        <f aca="true" t="shared" si="35" ref="G214:J215">G215</f>
        <v>12.5</v>
      </c>
      <c r="H214" s="130">
        <f t="shared" si="35"/>
        <v>460.8</v>
      </c>
      <c r="I214" s="130">
        <f t="shared" si="35"/>
        <v>460.4</v>
      </c>
      <c r="J214" s="130">
        <f t="shared" si="35"/>
        <v>0</v>
      </c>
      <c r="K214" s="158">
        <f t="shared" si="26"/>
        <v>0</v>
      </c>
    </row>
    <row r="215" spans="1:11" ht="30" customHeight="1" thickBot="1">
      <c r="A215" s="64" t="s">
        <v>195</v>
      </c>
      <c r="B215" s="56" t="s">
        <v>39</v>
      </c>
      <c r="C215" s="57">
        <v>10</v>
      </c>
      <c r="D215" s="57" t="s">
        <v>83</v>
      </c>
      <c r="E215" s="34" t="s">
        <v>199</v>
      </c>
      <c r="F215" s="60" t="s">
        <v>196</v>
      </c>
      <c r="G215" s="133">
        <f t="shared" si="35"/>
        <v>12.5</v>
      </c>
      <c r="H215" s="133">
        <f t="shared" si="35"/>
        <v>460.8</v>
      </c>
      <c r="I215" s="133">
        <f t="shared" si="35"/>
        <v>460.4</v>
      </c>
      <c r="J215" s="133">
        <f t="shared" si="35"/>
        <v>0</v>
      </c>
      <c r="K215" s="158">
        <f t="shared" si="26"/>
        <v>0</v>
      </c>
    </row>
    <row r="216" spans="1:11" ht="28.5" customHeight="1" thickBot="1">
      <c r="A216" s="64" t="s">
        <v>197</v>
      </c>
      <c r="B216" s="56" t="s">
        <v>39</v>
      </c>
      <c r="C216" s="57">
        <v>10</v>
      </c>
      <c r="D216" s="57" t="s">
        <v>83</v>
      </c>
      <c r="E216" s="34" t="s">
        <v>199</v>
      </c>
      <c r="F216" s="60" t="s">
        <v>198</v>
      </c>
      <c r="G216" s="133">
        <v>12.5</v>
      </c>
      <c r="H216" s="151">
        <f>60+50+169.6+1.2+130+50</f>
        <v>460.8</v>
      </c>
      <c r="I216" s="173">
        <f>60+50+169.2+1.2+130+50</f>
        <v>460.4</v>
      </c>
      <c r="J216" s="15">
        <v>0</v>
      </c>
      <c r="K216" s="158">
        <f t="shared" si="26"/>
        <v>0</v>
      </c>
    </row>
    <row r="217" spans="1:11" ht="30" customHeight="1" thickBot="1">
      <c r="A217" s="168" t="s">
        <v>281</v>
      </c>
      <c r="B217" s="56" t="s">
        <v>39</v>
      </c>
      <c r="C217" s="57">
        <v>10</v>
      </c>
      <c r="D217" s="57" t="s">
        <v>83</v>
      </c>
      <c r="E217" s="34" t="s">
        <v>199</v>
      </c>
      <c r="F217" s="60"/>
      <c r="G217" s="130">
        <f>G218</f>
        <v>41.25</v>
      </c>
      <c r="H217" s="133">
        <f aca="true" t="shared" si="36" ref="H217:J218">H218</f>
        <v>0</v>
      </c>
      <c r="I217" s="133">
        <f t="shared" si="36"/>
        <v>0</v>
      </c>
      <c r="J217" s="133">
        <f t="shared" si="36"/>
        <v>36.75</v>
      </c>
      <c r="K217" s="158">
        <f t="shared" si="26"/>
        <v>89.0909090909091</v>
      </c>
    </row>
    <row r="218" spans="1:11" ht="28.5" customHeight="1" thickBot="1">
      <c r="A218" s="64" t="s">
        <v>195</v>
      </c>
      <c r="B218" s="56" t="s">
        <v>39</v>
      </c>
      <c r="C218" s="57">
        <v>10</v>
      </c>
      <c r="D218" s="57" t="s">
        <v>83</v>
      </c>
      <c r="E218" s="34" t="s">
        <v>199</v>
      </c>
      <c r="F218" s="60" t="s">
        <v>196</v>
      </c>
      <c r="G218" s="133">
        <f>G219</f>
        <v>41.25</v>
      </c>
      <c r="H218" s="133">
        <f t="shared" si="36"/>
        <v>0</v>
      </c>
      <c r="I218" s="133">
        <f t="shared" si="36"/>
        <v>0</v>
      </c>
      <c r="J218" s="133">
        <f t="shared" si="36"/>
        <v>36.75</v>
      </c>
      <c r="K218" s="158">
        <f t="shared" si="26"/>
        <v>89.0909090909091</v>
      </c>
    </row>
    <row r="219" spans="1:11" ht="27.75" customHeight="1" thickBot="1">
      <c r="A219" s="64" t="s">
        <v>197</v>
      </c>
      <c r="B219" s="56" t="s">
        <v>39</v>
      </c>
      <c r="C219" s="57">
        <v>10</v>
      </c>
      <c r="D219" s="57" t="s">
        <v>83</v>
      </c>
      <c r="E219" s="34" t="s">
        <v>199</v>
      </c>
      <c r="F219" s="60" t="s">
        <v>198</v>
      </c>
      <c r="G219" s="133">
        <v>41.25</v>
      </c>
      <c r="H219" s="151"/>
      <c r="I219" s="173"/>
      <c r="J219" s="15">
        <v>36.75</v>
      </c>
      <c r="K219" s="158">
        <f t="shared" si="26"/>
        <v>89.0909090909091</v>
      </c>
    </row>
    <row r="220" spans="1:11" ht="39" customHeight="1" thickBot="1">
      <c r="A220" s="168" t="s">
        <v>282</v>
      </c>
      <c r="B220" s="56" t="s">
        <v>39</v>
      </c>
      <c r="C220" s="57">
        <v>10</v>
      </c>
      <c r="D220" s="57" t="s">
        <v>83</v>
      </c>
      <c r="E220" s="34" t="s">
        <v>199</v>
      </c>
      <c r="F220" s="60"/>
      <c r="G220" s="130">
        <f>G221</f>
        <v>0.3</v>
      </c>
      <c r="H220" s="133">
        <f aca="true" t="shared" si="37" ref="H220:J221">H221</f>
        <v>0</v>
      </c>
      <c r="I220" s="133">
        <f t="shared" si="37"/>
        <v>0</v>
      </c>
      <c r="J220" s="133">
        <f t="shared" si="37"/>
        <v>0</v>
      </c>
      <c r="K220" s="158">
        <f t="shared" si="26"/>
        <v>0</v>
      </c>
    </row>
    <row r="221" spans="1:11" ht="24.75" customHeight="1" thickBot="1">
      <c r="A221" s="64" t="s">
        <v>195</v>
      </c>
      <c r="B221" s="56" t="s">
        <v>39</v>
      </c>
      <c r="C221" s="57">
        <v>10</v>
      </c>
      <c r="D221" s="57" t="s">
        <v>83</v>
      </c>
      <c r="E221" s="34" t="s">
        <v>199</v>
      </c>
      <c r="F221" s="60" t="s">
        <v>196</v>
      </c>
      <c r="G221" s="133">
        <f>G222</f>
        <v>0.3</v>
      </c>
      <c r="H221" s="133">
        <f t="shared" si="37"/>
        <v>0</v>
      </c>
      <c r="I221" s="133">
        <f t="shared" si="37"/>
        <v>0</v>
      </c>
      <c r="J221" s="133">
        <f t="shared" si="37"/>
        <v>0</v>
      </c>
      <c r="K221" s="158">
        <f t="shared" si="26"/>
        <v>0</v>
      </c>
    </row>
    <row r="222" spans="1:11" ht="27" customHeight="1" thickBot="1">
      <c r="A222" s="64" t="s">
        <v>197</v>
      </c>
      <c r="B222" s="56" t="s">
        <v>39</v>
      </c>
      <c r="C222" s="57">
        <v>10</v>
      </c>
      <c r="D222" s="57" t="s">
        <v>83</v>
      </c>
      <c r="E222" s="34" t="s">
        <v>199</v>
      </c>
      <c r="F222" s="60" t="s">
        <v>198</v>
      </c>
      <c r="G222" s="133">
        <v>0.3</v>
      </c>
      <c r="H222" s="151"/>
      <c r="I222" s="173"/>
      <c r="J222" s="15">
        <v>0</v>
      </c>
      <c r="K222" s="158">
        <f t="shared" si="26"/>
        <v>0</v>
      </c>
    </row>
    <row r="223" spans="1:11" ht="43.5" customHeight="1" thickBot="1">
      <c r="A223" s="168" t="s">
        <v>283</v>
      </c>
      <c r="B223" s="56"/>
      <c r="C223" s="57">
        <v>10</v>
      </c>
      <c r="D223" s="57" t="s">
        <v>83</v>
      </c>
      <c r="E223" s="34" t="s">
        <v>199</v>
      </c>
      <c r="F223" s="60"/>
      <c r="G223" s="130">
        <f aca="true" t="shared" si="38" ref="G223:J224">G224</f>
        <v>17.5</v>
      </c>
      <c r="H223" s="133">
        <f t="shared" si="38"/>
        <v>0</v>
      </c>
      <c r="I223" s="133">
        <f t="shared" si="38"/>
        <v>0</v>
      </c>
      <c r="J223" s="133">
        <f t="shared" si="38"/>
        <v>0</v>
      </c>
      <c r="K223" s="158">
        <f t="shared" si="26"/>
        <v>0</v>
      </c>
    </row>
    <row r="224" spans="1:11" ht="27" customHeight="1" thickBot="1">
      <c r="A224" s="64" t="s">
        <v>195</v>
      </c>
      <c r="B224" s="56"/>
      <c r="C224" s="57">
        <v>10</v>
      </c>
      <c r="D224" s="57" t="s">
        <v>83</v>
      </c>
      <c r="E224" s="34" t="s">
        <v>199</v>
      </c>
      <c r="F224" s="60" t="s">
        <v>196</v>
      </c>
      <c r="G224" s="133">
        <f t="shared" si="38"/>
        <v>17.5</v>
      </c>
      <c r="H224" s="133">
        <f t="shared" si="38"/>
        <v>0</v>
      </c>
      <c r="I224" s="133">
        <f t="shared" si="38"/>
        <v>0</v>
      </c>
      <c r="J224" s="133">
        <f t="shared" si="38"/>
        <v>0</v>
      </c>
      <c r="K224" s="158">
        <f t="shared" si="26"/>
        <v>0</v>
      </c>
    </row>
    <row r="225" spans="1:11" ht="27" customHeight="1" thickBot="1">
      <c r="A225" s="64" t="s">
        <v>197</v>
      </c>
      <c r="B225" s="56"/>
      <c r="C225" s="57">
        <v>10</v>
      </c>
      <c r="D225" s="57" t="s">
        <v>83</v>
      </c>
      <c r="E225" s="34" t="s">
        <v>199</v>
      </c>
      <c r="F225" s="60" t="s">
        <v>198</v>
      </c>
      <c r="G225" s="133">
        <v>17.5</v>
      </c>
      <c r="H225" s="151"/>
      <c r="I225" s="173"/>
      <c r="J225" s="181">
        <v>0</v>
      </c>
      <c r="K225" s="158">
        <f t="shared" si="26"/>
        <v>0</v>
      </c>
    </row>
    <row r="226" spans="1:11" ht="39" customHeight="1" thickBot="1">
      <c r="A226" s="168" t="s">
        <v>362</v>
      </c>
      <c r="B226" s="56" t="s">
        <v>39</v>
      </c>
      <c r="C226" s="57">
        <v>10</v>
      </c>
      <c r="D226" s="57" t="s">
        <v>83</v>
      </c>
      <c r="E226" s="34" t="s">
        <v>199</v>
      </c>
      <c r="F226" s="60"/>
      <c r="G226" s="130">
        <f>G227</f>
        <v>10</v>
      </c>
      <c r="H226" s="133">
        <f aca="true" t="shared" si="39" ref="H226:J227">H227</f>
        <v>0</v>
      </c>
      <c r="I226" s="133">
        <f t="shared" si="39"/>
        <v>0</v>
      </c>
      <c r="J226" s="133">
        <f t="shared" si="39"/>
        <v>0</v>
      </c>
      <c r="K226" s="158">
        <f t="shared" si="26"/>
        <v>0</v>
      </c>
    </row>
    <row r="227" spans="1:11" ht="29.25" customHeight="1" thickBot="1">
      <c r="A227" s="64" t="s">
        <v>195</v>
      </c>
      <c r="B227" s="56" t="s">
        <v>39</v>
      </c>
      <c r="C227" s="57">
        <v>10</v>
      </c>
      <c r="D227" s="57" t="s">
        <v>83</v>
      </c>
      <c r="E227" s="34" t="s">
        <v>199</v>
      </c>
      <c r="F227" s="60" t="s">
        <v>196</v>
      </c>
      <c r="G227" s="133">
        <f>G228</f>
        <v>10</v>
      </c>
      <c r="H227" s="133">
        <f t="shared" si="39"/>
        <v>0</v>
      </c>
      <c r="I227" s="133">
        <f t="shared" si="39"/>
        <v>0</v>
      </c>
      <c r="J227" s="133">
        <f t="shared" si="39"/>
        <v>0</v>
      </c>
      <c r="K227" s="158">
        <f t="shared" si="26"/>
        <v>0</v>
      </c>
    </row>
    <row r="228" spans="1:11" ht="27.75" customHeight="1" thickBot="1">
      <c r="A228" s="64" t="s">
        <v>197</v>
      </c>
      <c r="B228" s="56" t="s">
        <v>39</v>
      </c>
      <c r="C228" s="57">
        <v>10</v>
      </c>
      <c r="D228" s="57" t="s">
        <v>83</v>
      </c>
      <c r="E228" s="34" t="s">
        <v>199</v>
      </c>
      <c r="F228" s="60" t="s">
        <v>198</v>
      </c>
      <c r="G228" s="133">
        <v>10</v>
      </c>
      <c r="H228" s="151"/>
      <c r="I228" s="173"/>
      <c r="J228" s="15">
        <v>0</v>
      </c>
      <c r="K228" s="158">
        <f t="shared" si="26"/>
        <v>0</v>
      </c>
    </row>
    <row r="229" spans="1:11" ht="194.25" customHeight="1" thickBot="1">
      <c r="A229" s="164" t="s">
        <v>267</v>
      </c>
      <c r="B229" s="56" t="s">
        <v>39</v>
      </c>
      <c r="C229" s="57">
        <v>10</v>
      </c>
      <c r="D229" s="57" t="s">
        <v>83</v>
      </c>
      <c r="E229" s="34" t="s">
        <v>199</v>
      </c>
      <c r="F229" s="60"/>
      <c r="G229" s="130">
        <f aca="true" t="shared" si="40" ref="G229:J230">G230</f>
        <v>18</v>
      </c>
      <c r="H229" s="130">
        <f t="shared" si="40"/>
        <v>645.2</v>
      </c>
      <c r="I229" s="130">
        <f t="shared" si="40"/>
        <v>650</v>
      </c>
      <c r="J229" s="130">
        <f t="shared" si="40"/>
        <v>18</v>
      </c>
      <c r="K229" s="158">
        <f aca="true" t="shared" si="41" ref="K229:K244">J229/G229*100</f>
        <v>100</v>
      </c>
    </row>
    <row r="230" spans="1:11" ht="28.5" customHeight="1" thickBot="1">
      <c r="A230" s="64" t="s">
        <v>195</v>
      </c>
      <c r="B230" s="56" t="s">
        <v>39</v>
      </c>
      <c r="C230" s="57">
        <v>10</v>
      </c>
      <c r="D230" s="57" t="s">
        <v>83</v>
      </c>
      <c r="E230" s="34" t="s">
        <v>199</v>
      </c>
      <c r="F230" s="60" t="s">
        <v>196</v>
      </c>
      <c r="G230" s="133">
        <f t="shared" si="40"/>
        <v>18</v>
      </c>
      <c r="H230" s="133">
        <f t="shared" si="40"/>
        <v>645.2</v>
      </c>
      <c r="I230" s="133">
        <f t="shared" si="40"/>
        <v>650</v>
      </c>
      <c r="J230" s="133">
        <f t="shared" si="40"/>
        <v>18</v>
      </c>
      <c r="K230" s="158">
        <f t="shared" si="41"/>
        <v>100</v>
      </c>
    </row>
    <row r="231" spans="1:11" ht="23.25" customHeight="1" thickBot="1">
      <c r="A231" s="64" t="s">
        <v>197</v>
      </c>
      <c r="B231" s="56" t="s">
        <v>39</v>
      </c>
      <c r="C231" s="57">
        <v>10</v>
      </c>
      <c r="D231" s="57" t="s">
        <v>83</v>
      </c>
      <c r="E231" s="34" t="s">
        <v>199</v>
      </c>
      <c r="F231" s="60" t="s">
        <v>198</v>
      </c>
      <c r="G231" s="133">
        <v>18</v>
      </c>
      <c r="H231" s="150">
        <f>224.7+20+10+390.5</f>
        <v>645.2</v>
      </c>
      <c r="I231" s="177">
        <f>225+20+10+395</f>
        <v>650</v>
      </c>
      <c r="J231" s="15">
        <v>18</v>
      </c>
      <c r="K231" s="158">
        <f t="shared" si="41"/>
        <v>100</v>
      </c>
    </row>
    <row r="232" spans="1:11" ht="65.25" customHeight="1" thickBot="1">
      <c r="A232" s="165" t="s">
        <v>268</v>
      </c>
      <c r="B232" s="56" t="s">
        <v>39</v>
      </c>
      <c r="C232" s="57">
        <v>10</v>
      </c>
      <c r="D232" s="57" t="s">
        <v>83</v>
      </c>
      <c r="E232" s="34" t="s">
        <v>199</v>
      </c>
      <c r="F232" s="60"/>
      <c r="G232" s="130">
        <f>G233</f>
        <v>10.5</v>
      </c>
      <c r="H232" s="133">
        <f aca="true" t="shared" si="42" ref="H232:J233">H233</f>
        <v>0</v>
      </c>
      <c r="I232" s="133">
        <f t="shared" si="42"/>
        <v>0</v>
      </c>
      <c r="J232" s="133">
        <f t="shared" si="42"/>
        <v>8</v>
      </c>
      <c r="K232" s="158">
        <f t="shared" si="41"/>
        <v>76.19047619047619</v>
      </c>
    </row>
    <row r="233" spans="1:11" ht="27" customHeight="1" thickBot="1">
      <c r="A233" s="64" t="s">
        <v>195</v>
      </c>
      <c r="B233" s="56" t="s">
        <v>39</v>
      </c>
      <c r="C233" s="57">
        <v>10</v>
      </c>
      <c r="D233" s="57" t="s">
        <v>83</v>
      </c>
      <c r="E233" s="34" t="s">
        <v>199</v>
      </c>
      <c r="F233" s="60" t="s">
        <v>196</v>
      </c>
      <c r="G233" s="133">
        <f>G234</f>
        <v>10.5</v>
      </c>
      <c r="H233" s="133">
        <f t="shared" si="42"/>
        <v>0</v>
      </c>
      <c r="I233" s="133">
        <f t="shared" si="42"/>
        <v>0</v>
      </c>
      <c r="J233" s="133">
        <f t="shared" si="42"/>
        <v>8</v>
      </c>
      <c r="K233" s="158">
        <f t="shared" si="41"/>
        <v>76.19047619047619</v>
      </c>
    </row>
    <row r="234" spans="1:11" ht="25.5" customHeight="1" thickBot="1">
      <c r="A234" s="64" t="s">
        <v>197</v>
      </c>
      <c r="B234" s="56" t="s">
        <v>39</v>
      </c>
      <c r="C234" s="57">
        <v>10</v>
      </c>
      <c r="D234" s="57" t="s">
        <v>83</v>
      </c>
      <c r="E234" s="34" t="s">
        <v>199</v>
      </c>
      <c r="F234" s="56" t="s">
        <v>198</v>
      </c>
      <c r="G234" s="133">
        <v>10.5</v>
      </c>
      <c r="H234" s="163"/>
      <c r="I234" s="177"/>
      <c r="J234" s="181">
        <v>8</v>
      </c>
      <c r="K234" s="158">
        <f t="shared" si="41"/>
        <v>76.19047619047619</v>
      </c>
    </row>
    <row r="235" spans="1:11" ht="79.5" customHeight="1" thickBot="1">
      <c r="A235" s="166" t="s">
        <v>270</v>
      </c>
      <c r="B235" s="56" t="s">
        <v>39</v>
      </c>
      <c r="C235" s="57">
        <v>10</v>
      </c>
      <c r="D235" s="57" t="s">
        <v>83</v>
      </c>
      <c r="E235" s="34" t="s">
        <v>199</v>
      </c>
      <c r="F235" s="56"/>
      <c r="G235" s="130">
        <f>G236</f>
        <v>27.5</v>
      </c>
      <c r="H235" s="133">
        <f aca="true" t="shared" si="43" ref="H235:J236">H236</f>
        <v>0</v>
      </c>
      <c r="I235" s="133">
        <f t="shared" si="43"/>
        <v>0</v>
      </c>
      <c r="J235" s="133">
        <f t="shared" si="43"/>
        <v>0</v>
      </c>
      <c r="K235" s="158">
        <f t="shared" si="41"/>
        <v>0</v>
      </c>
    </row>
    <row r="236" spans="1:11" ht="26.25" customHeight="1" thickBot="1">
      <c r="A236" s="64" t="s">
        <v>195</v>
      </c>
      <c r="B236" s="56" t="s">
        <v>39</v>
      </c>
      <c r="C236" s="57">
        <v>10</v>
      </c>
      <c r="D236" s="57" t="s">
        <v>83</v>
      </c>
      <c r="E236" s="34" t="s">
        <v>199</v>
      </c>
      <c r="F236" s="60" t="s">
        <v>196</v>
      </c>
      <c r="G236" s="133">
        <f>G237</f>
        <v>27.5</v>
      </c>
      <c r="H236" s="133">
        <f t="shared" si="43"/>
        <v>0</v>
      </c>
      <c r="I236" s="133">
        <f t="shared" si="43"/>
        <v>0</v>
      </c>
      <c r="J236" s="133">
        <f t="shared" si="43"/>
        <v>0</v>
      </c>
      <c r="K236" s="158">
        <f t="shared" si="41"/>
        <v>0</v>
      </c>
    </row>
    <row r="237" spans="1:11" ht="40.5" customHeight="1" thickBot="1">
      <c r="A237" s="64" t="s">
        <v>272</v>
      </c>
      <c r="B237" s="56" t="s">
        <v>39</v>
      </c>
      <c r="C237" s="57">
        <v>10</v>
      </c>
      <c r="D237" s="57" t="s">
        <v>83</v>
      </c>
      <c r="E237" s="34" t="s">
        <v>199</v>
      </c>
      <c r="F237" s="60" t="s">
        <v>271</v>
      </c>
      <c r="G237" s="133">
        <v>27.5</v>
      </c>
      <c r="H237" s="163"/>
      <c r="I237" s="177"/>
      <c r="J237" s="15">
        <v>0</v>
      </c>
      <c r="K237" s="158">
        <f t="shared" si="41"/>
        <v>0</v>
      </c>
    </row>
    <row r="238" spans="1:11" ht="63.75" customHeight="1" thickBot="1">
      <c r="A238" s="167" t="s">
        <v>269</v>
      </c>
      <c r="B238" s="56"/>
      <c r="C238" s="57">
        <v>10</v>
      </c>
      <c r="D238" s="57" t="s">
        <v>83</v>
      </c>
      <c r="E238" s="34" t="s">
        <v>327</v>
      </c>
      <c r="F238" s="60"/>
      <c r="G238" s="133">
        <v>0</v>
      </c>
      <c r="H238" s="150"/>
      <c r="I238" s="177"/>
      <c r="J238" s="181">
        <f>J239</f>
        <v>0</v>
      </c>
      <c r="K238" s="158">
        <v>0</v>
      </c>
    </row>
    <row r="239" spans="1:11" ht="45" customHeight="1" thickBot="1">
      <c r="A239" s="64" t="s">
        <v>99</v>
      </c>
      <c r="B239" s="56"/>
      <c r="C239" s="57">
        <v>10</v>
      </c>
      <c r="D239" s="57" t="s">
        <v>83</v>
      </c>
      <c r="E239" s="34" t="s">
        <v>327</v>
      </c>
      <c r="F239" s="60" t="s">
        <v>166</v>
      </c>
      <c r="G239" s="133">
        <f>G240</f>
        <v>0</v>
      </c>
      <c r="H239" s="150"/>
      <c r="I239" s="177"/>
      <c r="J239" s="181">
        <f>J240</f>
        <v>0</v>
      </c>
      <c r="K239" s="158">
        <v>0</v>
      </c>
    </row>
    <row r="240" spans="1:11" ht="45" customHeight="1" thickBot="1">
      <c r="A240" s="64" t="s">
        <v>115</v>
      </c>
      <c r="B240" s="56"/>
      <c r="C240" s="57">
        <v>10</v>
      </c>
      <c r="D240" s="57" t="s">
        <v>83</v>
      </c>
      <c r="E240" s="34" t="s">
        <v>327</v>
      </c>
      <c r="F240" s="60" t="s">
        <v>120</v>
      </c>
      <c r="G240" s="133">
        <v>0</v>
      </c>
      <c r="H240" s="150"/>
      <c r="I240" s="177"/>
      <c r="J240" s="181">
        <v>0</v>
      </c>
      <c r="K240" s="158">
        <v>0</v>
      </c>
    </row>
    <row r="241" spans="1:11" ht="35.25" customHeight="1" thickBot="1">
      <c r="A241" s="134" t="s">
        <v>222</v>
      </c>
      <c r="B241" s="56" t="s">
        <v>39</v>
      </c>
      <c r="C241" s="57">
        <v>10</v>
      </c>
      <c r="D241" s="57" t="s">
        <v>83</v>
      </c>
      <c r="E241" s="34" t="s">
        <v>266</v>
      </c>
      <c r="F241" s="60"/>
      <c r="G241" s="133">
        <f aca="true" t="shared" si="44" ref="G241:J242">G242</f>
        <v>0</v>
      </c>
      <c r="H241" s="133">
        <f t="shared" si="44"/>
        <v>200</v>
      </c>
      <c r="I241" s="133">
        <f t="shared" si="44"/>
        <v>0</v>
      </c>
      <c r="J241" s="133">
        <f t="shared" si="44"/>
        <v>0</v>
      </c>
      <c r="K241" s="158">
        <v>0</v>
      </c>
    </row>
    <row r="242" spans="1:11" ht="42.75" customHeight="1" thickBot="1">
      <c r="A242" s="64" t="s">
        <v>99</v>
      </c>
      <c r="B242" s="56" t="s">
        <v>39</v>
      </c>
      <c r="C242" s="57">
        <v>10</v>
      </c>
      <c r="D242" s="57" t="s">
        <v>83</v>
      </c>
      <c r="E242" s="34" t="s">
        <v>266</v>
      </c>
      <c r="F242" s="60" t="s">
        <v>166</v>
      </c>
      <c r="G242" s="133">
        <f t="shared" si="44"/>
        <v>0</v>
      </c>
      <c r="H242" s="133">
        <f t="shared" si="44"/>
        <v>200</v>
      </c>
      <c r="I242" s="133">
        <f t="shared" si="44"/>
        <v>0</v>
      </c>
      <c r="J242" s="133">
        <f t="shared" si="44"/>
        <v>0</v>
      </c>
      <c r="K242" s="158">
        <v>0</v>
      </c>
    </row>
    <row r="243" spans="1:11" ht="45.75" customHeight="1" thickBot="1">
      <c r="A243" s="64" t="s">
        <v>115</v>
      </c>
      <c r="B243" s="56" t="s">
        <v>39</v>
      </c>
      <c r="C243" s="57">
        <v>10</v>
      </c>
      <c r="D243" s="57" t="s">
        <v>83</v>
      </c>
      <c r="E243" s="34" t="s">
        <v>266</v>
      </c>
      <c r="F243" s="34">
        <v>240</v>
      </c>
      <c r="G243" s="157">
        <v>0</v>
      </c>
      <c r="H243" s="152">
        <v>200</v>
      </c>
      <c r="I243" s="178">
        <v>0</v>
      </c>
      <c r="J243" s="15"/>
      <c r="K243" s="158">
        <v>0</v>
      </c>
    </row>
    <row r="244" spans="1:11" ht="13.5" thickBot="1">
      <c r="A244" s="66" t="s">
        <v>78</v>
      </c>
      <c r="B244" s="73"/>
      <c r="C244" s="50"/>
      <c r="D244" s="50"/>
      <c r="E244" s="51"/>
      <c r="F244" s="155"/>
      <c r="G244" s="233">
        <f>G15+G68+G74+G94+G139+G192+G202</f>
        <v>16402.4</v>
      </c>
      <c r="H244" s="135" t="e">
        <f>H15+H68+H74+H94+H139+H192+H202</f>
        <v>#REF!</v>
      </c>
      <c r="I244" s="135" t="e">
        <f>I15+I68+I74+I94+I139+I192+I202</f>
        <v>#REF!</v>
      </c>
      <c r="J244" s="233">
        <f>J15+J68+J74+J94+J139+J192+J202</f>
        <v>10727.43</v>
      </c>
      <c r="K244" s="135">
        <f t="shared" si="41"/>
        <v>65.40158757255035</v>
      </c>
    </row>
    <row r="245" spans="1:11" ht="12.75">
      <c r="A245" s="74"/>
      <c r="B245" s="75"/>
      <c r="C245" s="75"/>
      <c r="D245" s="75"/>
      <c r="E245" s="75"/>
      <c r="F245" s="75"/>
      <c r="G245" s="76"/>
      <c r="K245" s="76"/>
    </row>
    <row r="246" spans="1:11" ht="12.75">
      <c r="A246" s="241" t="s">
        <v>276</v>
      </c>
      <c r="B246" s="241"/>
      <c r="C246" s="241"/>
      <c r="D246" s="241"/>
      <c r="E246" s="241"/>
      <c r="F246" s="241"/>
      <c r="G246" s="241"/>
      <c r="K246" s="76"/>
    </row>
  </sheetData>
  <sheetProtection/>
  <mergeCells count="5">
    <mergeCell ref="A8:J8"/>
    <mergeCell ref="A11:G11"/>
    <mergeCell ref="A246:G246"/>
    <mergeCell ref="A9:K9"/>
    <mergeCell ref="A10:K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39.375" style="0" customWidth="1"/>
    <col min="2" max="2" width="16.25390625" style="0" customWidth="1"/>
    <col min="3" max="3" width="15.625" style="0" customWidth="1"/>
    <col min="4" max="4" width="21.375" style="0" customWidth="1"/>
  </cols>
  <sheetData>
    <row r="1" ht="12.75">
      <c r="D1" s="11" t="s">
        <v>368</v>
      </c>
    </row>
    <row r="2" spans="1:3" ht="12.75">
      <c r="A2" s="10"/>
      <c r="C2" s="11" t="s">
        <v>374</v>
      </c>
    </row>
    <row r="3" ht="12.75">
      <c r="C3" s="11" t="s">
        <v>72</v>
      </c>
    </row>
    <row r="4" ht="12.75">
      <c r="C4" s="11" t="s">
        <v>274</v>
      </c>
    </row>
    <row r="5" ht="12.75">
      <c r="D5" s="11" t="s">
        <v>275</v>
      </c>
    </row>
    <row r="7" ht="12.75">
      <c r="D7" s="11"/>
    </row>
    <row r="8" spans="3:4" ht="12.75">
      <c r="C8" s="11"/>
      <c r="D8" s="11"/>
    </row>
    <row r="9" spans="3:4" ht="12.75">
      <c r="C9" s="11"/>
      <c r="D9" s="11"/>
    </row>
    <row r="10" spans="3:4" ht="12.75">
      <c r="C10" s="11"/>
      <c r="D10" s="11"/>
    </row>
    <row r="11" ht="12.75">
      <c r="D11" s="11"/>
    </row>
    <row r="13" spans="1:4" ht="12.75">
      <c r="A13" s="247" t="s">
        <v>346</v>
      </c>
      <c r="B13" s="247"/>
      <c r="C13" s="247"/>
      <c r="D13" s="247"/>
    </row>
    <row r="14" spans="1:4" ht="12.75">
      <c r="A14" s="199" t="s">
        <v>347</v>
      </c>
      <c r="B14" s="198"/>
      <c r="C14" s="198"/>
      <c r="D14" s="198"/>
    </row>
    <row r="15" spans="1:4" ht="12.75">
      <c r="A15" s="247" t="s">
        <v>348</v>
      </c>
      <c r="B15" s="247"/>
      <c r="C15" s="247"/>
      <c r="D15" s="247"/>
    </row>
    <row r="16" ht="12.75">
      <c r="D16" s="5" t="s">
        <v>42</v>
      </c>
    </row>
    <row r="17" spans="1:4" ht="12.75">
      <c r="A17" s="248" t="s">
        <v>343</v>
      </c>
      <c r="B17" s="249" t="s">
        <v>303</v>
      </c>
      <c r="C17" s="251" t="s">
        <v>344</v>
      </c>
      <c r="D17" s="253" t="s">
        <v>345</v>
      </c>
    </row>
    <row r="18" spans="1:4" ht="19.5" customHeight="1">
      <c r="A18" s="248"/>
      <c r="B18" s="250"/>
      <c r="C18" s="252"/>
      <c r="D18" s="253"/>
    </row>
    <row r="19" spans="1:4" ht="12.75">
      <c r="A19" s="9">
        <v>1</v>
      </c>
      <c r="B19" s="9">
        <v>2</v>
      </c>
      <c r="C19" s="9">
        <v>3</v>
      </c>
      <c r="D19" s="9">
        <v>4</v>
      </c>
    </row>
    <row r="20" spans="1:4" ht="34.5" customHeight="1">
      <c r="A20" s="18" t="s">
        <v>73</v>
      </c>
      <c r="B20" s="77"/>
      <c r="C20" s="77"/>
      <c r="D20" s="17"/>
    </row>
    <row r="21" spans="1:4" ht="60" customHeight="1">
      <c r="A21" s="17" t="s">
        <v>302</v>
      </c>
      <c r="B21" s="200">
        <v>62.25</v>
      </c>
      <c r="C21" s="77">
        <v>0</v>
      </c>
      <c r="D21" s="77">
        <v>0</v>
      </c>
    </row>
    <row r="22" spans="1:4" ht="12.75">
      <c r="A22" s="16"/>
      <c r="B22" s="1"/>
      <c r="C22" s="1"/>
      <c r="D22" s="1"/>
    </row>
    <row r="23" spans="1:4" ht="12.75">
      <c r="A23" s="16"/>
      <c r="B23" s="1"/>
      <c r="C23" s="1"/>
      <c r="D23" s="1"/>
    </row>
    <row r="24" spans="1:4" ht="12.75">
      <c r="A24" s="16"/>
      <c r="B24" s="1"/>
      <c r="C24" s="1"/>
      <c r="D24" s="1"/>
    </row>
    <row r="25" spans="1:4" ht="12.75">
      <c r="A25" s="16"/>
      <c r="B25" s="1"/>
      <c r="C25" s="1"/>
      <c r="D25" s="1"/>
    </row>
    <row r="26" spans="1:4" ht="12.75">
      <c r="A26" s="16"/>
      <c r="B26" s="1"/>
      <c r="C26" s="1"/>
      <c r="D26" s="1"/>
    </row>
    <row r="27" spans="1:4" ht="12.75">
      <c r="A27" s="16"/>
      <c r="B27" s="1"/>
      <c r="C27" s="1"/>
      <c r="D27" s="1"/>
    </row>
    <row r="28" spans="1:4" ht="12.75">
      <c r="A28" s="16"/>
      <c r="B28" s="1"/>
      <c r="C28" s="1"/>
      <c r="D28" s="1"/>
    </row>
    <row r="29" spans="1:4" ht="12.75">
      <c r="A29" s="16" t="s">
        <v>304</v>
      </c>
      <c r="B29" s="1"/>
      <c r="C29" s="1"/>
      <c r="D29" s="1"/>
    </row>
    <row r="30" spans="1:4" ht="12.75">
      <c r="A30" s="16"/>
      <c r="B30" s="1"/>
      <c r="C30" s="1"/>
      <c r="D30" s="1"/>
    </row>
    <row r="31" spans="1:4" ht="12.75">
      <c r="A31" s="16"/>
      <c r="B31" s="1"/>
      <c r="C31" s="1"/>
      <c r="D31" s="1"/>
    </row>
    <row r="32" spans="1:4" ht="12.75">
      <c r="A32" s="16"/>
      <c r="B32" s="1"/>
      <c r="C32" s="1"/>
      <c r="D32" s="1"/>
    </row>
    <row r="33" spans="1:4" ht="12.75">
      <c r="A33" s="16"/>
      <c r="B33" s="1"/>
      <c r="C33" s="1"/>
      <c r="D33" s="1"/>
    </row>
    <row r="34" spans="1:4" ht="12.75">
      <c r="A34" s="16"/>
      <c r="B34" s="1"/>
      <c r="C34" s="1"/>
      <c r="D34" s="1"/>
    </row>
  </sheetData>
  <sheetProtection/>
  <mergeCells count="6">
    <mergeCell ref="A13:D13"/>
    <mergeCell ref="A17:A18"/>
    <mergeCell ref="B17:B18"/>
    <mergeCell ref="C17:C18"/>
    <mergeCell ref="D17:D18"/>
    <mergeCell ref="A15:D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3" sqref="A3:D3"/>
    </sheetView>
  </sheetViews>
  <sheetFormatPr defaultColWidth="9.00390625" defaultRowHeight="12.75"/>
  <cols>
    <col min="1" max="1" width="49.25390625" style="0" customWidth="1"/>
    <col min="2" max="2" width="11.875" style="0" customWidth="1"/>
    <col min="3" max="3" width="11.00390625" style="0" customWidth="1"/>
    <col min="4" max="4" width="13.00390625" style="0" customWidth="1"/>
  </cols>
  <sheetData>
    <row r="1" ht="12.75">
      <c r="A1" s="11" t="s">
        <v>375</v>
      </c>
    </row>
    <row r="2" spans="1:5" ht="12.75">
      <c r="A2" s="254" t="s">
        <v>376</v>
      </c>
      <c r="B2" s="254"/>
      <c r="C2" s="254"/>
      <c r="D2" s="254"/>
      <c r="E2" s="201"/>
    </row>
    <row r="3" spans="1:5" ht="12.75">
      <c r="A3" s="254"/>
      <c r="B3" s="238"/>
      <c r="C3" s="238"/>
      <c r="D3" s="238"/>
      <c r="E3" s="7"/>
    </row>
    <row r="4" spans="1:5" ht="12.75">
      <c r="A4" s="254"/>
      <c r="B4" s="237"/>
      <c r="C4" s="237"/>
      <c r="D4" s="237"/>
      <c r="E4" s="237"/>
    </row>
    <row r="5" ht="15.75">
      <c r="A5" s="79"/>
    </row>
    <row r="6" spans="1:4" ht="12.75">
      <c r="A6" s="242" t="s">
        <v>349</v>
      </c>
      <c r="B6" s="242"/>
      <c r="C6" s="242"/>
      <c r="D6" s="242"/>
    </row>
    <row r="7" spans="1:4" ht="12.75">
      <c r="A7" s="242" t="s">
        <v>350</v>
      </c>
      <c r="B7" s="242"/>
      <c r="C7" s="242"/>
      <c r="D7" s="242"/>
    </row>
    <row r="8" spans="1:5" ht="12.75">
      <c r="A8" s="255" t="s">
        <v>351</v>
      </c>
      <c r="B8" s="255"/>
      <c r="C8" s="256"/>
      <c r="D8" s="256"/>
      <c r="E8" s="197"/>
    </row>
    <row r="9" spans="1:5" ht="12.75">
      <c r="A9" s="256"/>
      <c r="B9" s="256"/>
      <c r="C9" s="256"/>
      <c r="D9" s="256"/>
      <c r="E9" s="197"/>
    </row>
    <row r="10" ht="12.75">
      <c r="A10" s="7"/>
    </row>
    <row r="11" ht="12.75">
      <c r="D11" t="s">
        <v>42</v>
      </c>
    </row>
    <row r="12" spans="1:5" ht="30">
      <c r="A12" s="216" t="s">
        <v>32</v>
      </c>
      <c r="B12" s="208" t="s">
        <v>352</v>
      </c>
      <c r="C12" s="217" t="s">
        <v>353</v>
      </c>
      <c r="D12" s="217" t="s">
        <v>354</v>
      </c>
      <c r="E12" s="101"/>
    </row>
    <row r="13" spans="1:5" ht="12.75">
      <c r="A13" s="215">
        <v>1</v>
      </c>
      <c r="B13" s="105">
        <v>2</v>
      </c>
      <c r="C13" s="106"/>
      <c r="D13" s="105"/>
      <c r="E13" s="8"/>
    </row>
    <row r="14" spans="1:5" ht="27" customHeight="1">
      <c r="A14" s="108" t="s">
        <v>85</v>
      </c>
      <c r="B14" s="9"/>
      <c r="C14" s="107"/>
      <c r="D14" s="9"/>
      <c r="E14" s="8"/>
    </row>
    <row r="15" spans="1:5" ht="26.25" customHeight="1">
      <c r="A15" s="3" t="s">
        <v>93</v>
      </c>
      <c r="B15" s="209">
        <v>0.65</v>
      </c>
      <c r="C15" s="204">
        <v>0.65</v>
      </c>
      <c r="D15" s="202">
        <f aca="true" t="shared" si="0" ref="D15:D23">C15/B15*100</f>
        <v>100</v>
      </c>
      <c r="E15" s="102"/>
    </row>
    <row r="16" spans="1:5" ht="40.5" customHeight="1">
      <c r="A16" s="3" t="s">
        <v>92</v>
      </c>
      <c r="B16" s="210">
        <v>115.2</v>
      </c>
      <c r="C16" s="205">
        <v>115.2</v>
      </c>
      <c r="D16" s="202">
        <f t="shared" si="0"/>
        <v>100</v>
      </c>
      <c r="E16" s="102"/>
    </row>
    <row r="17" spans="1:5" ht="16.5" customHeight="1">
      <c r="A17" s="3" t="s">
        <v>91</v>
      </c>
      <c r="B17" s="210">
        <v>27.7</v>
      </c>
      <c r="C17" s="205">
        <v>27.7</v>
      </c>
      <c r="D17" s="202">
        <f t="shared" si="0"/>
        <v>100</v>
      </c>
      <c r="E17" s="102"/>
    </row>
    <row r="18" spans="1:5" ht="27.75" customHeight="1">
      <c r="A18" s="3" t="s">
        <v>90</v>
      </c>
      <c r="B18" s="209">
        <v>28.35</v>
      </c>
      <c r="C18" s="206">
        <v>28.35</v>
      </c>
      <c r="D18" s="202">
        <f t="shared" si="0"/>
        <v>100</v>
      </c>
      <c r="E18" s="102"/>
    </row>
    <row r="19" spans="1:5" ht="15" customHeight="1">
      <c r="A19" s="3" t="s">
        <v>89</v>
      </c>
      <c r="B19" s="211">
        <v>14.025</v>
      </c>
      <c r="C19" s="207">
        <v>14.025</v>
      </c>
      <c r="D19" s="202">
        <f t="shared" si="0"/>
        <v>100</v>
      </c>
      <c r="E19" s="103"/>
    </row>
    <row r="20" spans="1:5" ht="15.75" customHeight="1">
      <c r="A20" s="3" t="s">
        <v>88</v>
      </c>
      <c r="B20" s="211">
        <v>3.325</v>
      </c>
      <c r="C20" s="207">
        <v>3.325</v>
      </c>
      <c r="D20" s="202">
        <f t="shared" si="0"/>
        <v>100</v>
      </c>
      <c r="E20" s="103"/>
    </row>
    <row r="21" spans="1:5" ht="27" customHeight="1">
      <c r="A21" s="3" t="s">
        <v>100</v>
      </c>
      <c r="B21" s="211">
        <v>314.5</v>
      </c>
      <c r="C21" s="207">
        <v>314.5</v>
      </c>
      <c r="D21" s="202">
        <f t="shared" si="0"/>
        <v>100</v>
      </c>
      <c r="E21" s="103"/>
    </row>
    <row r="22" spans="1:5" ht="25.5">
      <c r="A22" s="3" t="s">
        <v>87</v>
      </c>
      <c r="B22" s="212">
        <f>B15+B16+B17+B18+B19+B20+B21</f>
        <v>503.75</v>
      </c>
      <c r="C22" s="212">
        <f>C15+C16+C17+C18+C19+C20+C21</f>
        <v>503.75</v>
      </c>
      <c r="D22" s="202">
        <f t="shared" si="0"/>
        <v>100</v>
      </c>
      <c r="E22" s="103"/>
    </row>
    <row r="23" spans="1:5" ht="12.75">
      <c r="A23" s="213" t="s">
        <v>86</v>
      </c>
      <c r="B23" s="214">
        <f>B22</f>
        <v>503.75</v>
      </c>
      <c r="C23" s="214">
        <f>C22</f>
        <v>503.75</v>
      </c>
      <c r="D23" s="203">
        <f t="shared" si="0"/>
        <v>100</v>
      </c>
      <c r="E23" s="104"/>
    </row>
    <row r="24" spans="1:5" ht="12.75">
      <c r="A24" s="16"/>
      <c r="B24" s="1"/>
      <c r="C24" s="1"/>
      <c r="D24" s="1"/>
      <c r="E24" s="1"/>
    </row>
    <row r="25" spans="1:5" ht="12.75">
      <c r="A25" s="16"/>
      <c r="B25" s="1"/>
      <c r="C25" s="1"/>
      <c r="D25" s="1"/>
      <c r="E25" s="1"/>
    </row>
    <row r="26" spans="1:5" ht="12.75">
      <c r="A26" s="16"/>
      <c r="B26" s="1"/>
      <c r="C26" s="1"/>
      <c r="D26" s="1"/>
      <c r="E26" s="1"/>
    </row>
    <row r="27" spans="1:5" ht="12.75">
      <c r="A27" s="16" t="s">
        <v>104</v>
      </c>
      <c r="B27" s="1"/>
      <c r="C27" s="1"/>
      <c r="D27" s="1"/>
      <c r="E27" s="1"/>
    </row>
  </sheetData>
  <sheetProtection/>
  <mergeCells count="6">
    <mergeCell ref="A4:E4"/>
    <mergeCell ref="A8:D9"/>
    <mergeCell ref="A2:D2"/>
    <mergeCell ref="A3:D3"/>
    <mergeCell ref="A6:D6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3" sqref="B3:E3"/>
    </sheetView>
  </sheetViews>
  <sheetFormatPr defaultColWidth="9.00390625" defaultRowHeight="12.75"/>
  <cols>
    <col min="2" max="2" width="26.625" style="0" customWidth="1"/>
    <col min="3" max="3" width="14.375" style="0" customWidth="1"/>
    <col min="4" max="4" width="14.25390625" style="0" customWidth="1"/>
    <col min="5" max="5" width="13.875" style="0" customWidth="1"/>
  </cols>
  <sheetData>
    <row r="1" spans="3:5" ht="12.75">
      <c r="C1" s="237" t="s">
        <v>369</v>
      </c>
      <c r="D1" s="237"/>
      <c r="E1" s="237"/>
    </row>
    <row r="2" spans="2:5" ht="12.75">
      <c r="B2" s="254" t="s">
        <v>277</v>
      </c>
      <c r="C2" s="254"/>
      <c r="D2" s="238"/>
      <c r="E2" s="238"/>
    </row>
    <row r="3" spans="2:5" ht="12.75">
      <c r="B3" s="254" t="s">
        <v>370</v>
      </c>
      <c r="C3" s="254"/>
      <c r="D3" s="238"/>
      <c r="E3" s="238"/>
    </row>
    <row r="4" spans="2:5" ht="12.75">
      <c r="B4" s="254" t="s">
        <v>278</v>
      </c>
      <c r="C4" s="254"/>
      <c r="D4" s="238"/>
      <c r="E4" s="238"/>
    </row>
    <row r="5" spans="3:5" ht="12.75">
      <c r="C5" s="254" t="s">
        <v>279</v>
      </c>
      <c r="D5" s="237"/>
      <c r="E5" s="237"/>
    </row>
    <row r="9" ht="12.75">
      <c r="B9" t="s">
        <v>240</v>
      </c>
    </row>
    <row r="10" ht="12.75">
      <c r="B10" t="s">
        <v>241</v>
      </c>
    </row>
    <row r="11" ht="12.75">
      <c r="B11" t="s">
        <v>365</v>
      </c>
    </row>
    <row r="14" ht="12.75">
      <c r="C14" s="5" t="s">
        <v>242</v>
      </c>
    </row>
    <row r="15" spans="1:5" ht="12.75">
      <c r="A15" s="160" t="s">
        <v>41</v>
      </c>
      <c r="B15" s="161" t="s">
        <v>243</v>
      </c>
      <c r="C15" s="234" t="s">
        <v>363</v>
      </c>
      <c r="D15" s="160" t="s">
        <v>344</v>
      </c>
      <c r="E15" s="160" t="s">
        <v>364</v>
      </c>
    </row>
    <row r="16" spans="1:5" ht="51" customHeight="1">
      <c r="A16" s="15" t="s">
        <v>244</v>
      </c>
      <c r="B16" s="162" t="s">
        <v>245</v>
      </c>
      <c r="C16" s="9">
        <v>2183.44</v>
      </c>
      <c r="D16" s="15">
        <v>2183.44</v>
      </c>
      <c r="E16" s="129">
        <f>D16/C16*100</f>
        <v>100</v>
      </c>
    </row>
    <row r="17" spans="1:5" ht="69" customHeight="1">
      <c r="A17" s="15" t="s">
        <v>246</v>
      </c>
      <c r="B17" s="162" t="s">
        <v>247</v>
      </c>
      <c r="C17" s="9">
        <v>805.49</v>
      </c>
      <c r="D17" s="15">
        <v>142.08</v>
      </c>
      <c r="E17" s="129">
        <f>D17/C17*100</f>
        <v>17.6389526871842</v>
      </c>
    </row>
    <row r="18" spans="1:5" ht="12.75">
      <c r="A18" s="15"/>
      <c r="B18" s="15" t="s">
        <v>248</v>
      </c>
      <c r="C18" s="161">
        <f>C16+C17</f>
        <v>2988.9300000000003</v>
      </c>
      <c r="D18" s="161">
        <f>D16+D17</f>
        <v>2325.52</v>
      </c>
      <c r="E18" s="129">
        <f>D18/C18*100</f>
        <v>77.8044316862556</v>
      </c>
    </row>
    <row r="24" ht="12.75">
      <c r="D24" s="235"/>
    </row>
    <row r="28" spans="2:5" ht="12.75">
      <c r="B28" t="s">
        <v>249</v>
      </c>
      <c r="C28" s="5"/>
      <c r="E28" t="s">
        <v>102</v>
      </c>
    </row>
  </sheetData>
  <sheetProtection/>
  <mergeCells count="5">
    <mergeCell ref="C1:E1"/>
    <mergeCell ref="B2:E2"/>
    <mergeCell ref="B3:E3"/>
    <mergeCell ref="B4:E4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1" sqref="A1:J54"/>
    </sheetView>
  </sheetViews>
  <sheetFormatPr defaultColWidth="9.00390625" defaultRowHeight="12.75"/>
  <cols>
    <col min="9" max="9" width="44.875" style="0" customWidth="1"/>
    <col min="10" max="10" width="26.125" style="0" customWidth="1"/>
  </cols>
  <sheetData>
    <row r="1" spans="1:10" ht="26.25">
      <c r="A1" s="257"/>
      <c r="B1" s="257"/>
      <c r="C1" s="257"/>
      <c r="D1" s="257"/>
      <c r="E1" s="257"/>
      <c r="F1" s="257"/>
      <c r="G1" s="257"/>
      <c r="H1" s="257"/>
      <c r="I1" s="265" t="s">
        <v>377</v>
      </c>
      <c r="J1" s="257"/>
    </row>
    <row r="2" spans="1:10" ht="90">
      <c r="A2" s="257"/>
      <c r="B2" s="257"/>
      <c r="C2" s="257"/>
      <c r="D2" s="257"/>
      <c r="E2" s="257"/>
      <c r="F2" s="257"/>
      <c r="G2" s="257"/>
      <c r="H2" s="257"/>
      <c r="I2" s="265" t="s">
        <v>378</v>
      </c>
      <c r="J2" s="257"/>
    </row>
    <row r="3" spans="1:10" ht="15">
      <c r="A3" s="257"/>
      <c r="B3" s="257"/>
      <c r="C3" s="257"/>
      <c r="D3" s="257"/>
      <c r="E3" s="257"/>
      <c r="F3" s="257"/>
      <c r="G3" s="257"/>
      <c r="H3" s="257"/>
      <c r="I3" s="312"/>
      <c r="J3" s="259"/>
    </row>
    <row r="4" spans="1:10" ht="12.75">
      <c r="A4" s="319" t="s">
        <v>379</v>
      </c>
      <c r="B4" s="319"/>
      <c r="C4" s="319"/>
      <c r="D4" s="319"/>
      <c r="E4" s="319"/>
      <c r="F4" s="319"/>
      <c r="G4" s="319"/>
      <c r="H4" s="319"/>
      <c r="I4" s="319"/>
      <c r="J4" s="319"/>
    </row>
    <row r="5" spans="1:10" ht="15">
      <c r="A5" s="257"/>
      <c r="B5" s="257"/>
      <c r="C5" s="257"/>
      <c r="D5" s="257"/>
      <c r="E5" s="257"/>
      <c r="F5" s="257"/>
      <c r="G5" s="257"/>
      <c r="H5" s="257"/>
      <c r="I5" s="262"/>
      <c r="J5" s="263"/>
    </row>
    <row r="6" spans="1:10" ht="26.25">
      <c r="A6" s="257"/>
      <c r="B6" s="257"/>
      <c r="C6" s="257"/>
      <c r="D6" s="257"/>
      <c r="E6" s="257"/>
      <c r="F6" s="257"/>
      <c r="G6" s="257"/>
      <c r="H6" s="257"/>
      <c r="I6" s="264"/>
      <c r="J6" s="265" t="s">
        <v>380</v>
      </c>
    </row>
    <row r="7" spans="1:10" ht="12.75">
      <c r="A7" s="266"/>
      <c r="B7" s="320" t="s">
        <v>381</v>
      </c>
      <c r="C7" s="321"/>
      <c r="D7" s="321"/>
      <c r="E7" s="321"/>
      <c r="F7" s="321"/>
      <c r="G7" s="321"/>
      <c r="H7" s="322"/>
      <c r="I7" s="323" t="s">
        <v>32</v>
      </c>
      <c r="J7" s="325" t="s">
        <v>382</v>
      </c>
    </row>
    <row r="8" spans="1:10" ht="71.25">
      <c r="A8" s="267" t="s">
        <v>383</v>
      </c>
      <c r="B8" s="267" t="s">
        <v>384</v>
      </c>
      <c r="C8" s="267" t="s">
        <v>385</v>
      </c>
      <c r="D8" s="267" t="s">
        <v>386</v>
      </c>
      <c r="E8" s="267" t="s">
        <v>387</v>
      </c>
      <c r="F8" s="267" t="s">
        <v>388</v>
      </c>
      <c r="G8" s="267" t="s">
        <v>389</v>
      </c>
      <c r="H8" s="267" t="s">
        <v>390</v>
      </c>
      <c r="I8" s="324"/>
      <c r="J8" s="325"/>
    </row>
    <row r="9" spans="1:10" ht="89.25">
      <c r="A9" s="268"/>
      <c r="B9" s="269"/>
      <c r="C9" s="269"/>
      <c r="D9" s="269"/>
      <c r="E9" s="269"/>
      <c r="F9" s="269"/>
      <c r="G9" s="269"/>
      <c r="H9" s="270"/>
      <c r="I9" s="271" t="s">
        <v>391</v>
      </c>
      <c r="J9" s="317">
        <v>-6208.9</v>
      </c>
    </row>
    <row r="10" spans="1:10" ht="216.75">
      <c r="A10" s="272"/>
      <c r="B10" s="273"/>
      <c r="C10" s="273"/>
      <c r="D10" s="273"/>
      <c r="E10" s="273"/>
      <c r="F10" s="273"/>
      <c r="G10" s="273"/>
      <c r="H10" s="274"/>
      <c r="I10" s="275" t="s">
        <v>392</v>
      </c>
      <c r="J10" s="276">
        <v>0</v>
      </c>
    </row>
    <row r="11" spans="1:10" ht="12.75">
      <c r="A11" s="272"/>
      <c r="B11" s="273"/>
      <c r="C11" s="273"/>
      <c r="D11" s="273"/>
      <c r="E11" s="273"/>
      <c r="F11" s="273"/>
      <c r="G11" s="273"/>
      <c r="H11" s="277"/>
      <c r="I11" s="278"/>
      <c r="J11" s="279"/>
    </row>
    <row r="12" spans="1:10" ht="102">
      <c r="A12" s="280"/>
      <c r="B12" s="281"/>
      <c r="C12" s="281"/>
      <c r="D12" s="281"/>
      <c r="E12" s="281"/>
      <c r="F12" s="281"/>
      <c r="G12" s="281"/>
      <c r="H12" s="282"/>
      <c r="I12" s="278" t="s">
        <v>393</v>
      </c>
      <c r="J12" s="318">
        <v>6208.9</v>
      </c>
    </row>
    <row r="13" spans="1:10" ht="204">
      <c r="A13" s="283" t="s">
        <v>394</v>
      </c>
      <c r="B13" s="284"/>
      <c r="C13" s="284"/>
      <c r="D13" s="284"/>
      <c r="E13" s="284"/>
      <c r="F13" s="284"/>
      <c r="G13" s="284"/>
      <c r="H13" s="277" t="s">
        <v>394</v>
      </c>
      <c r="I13" s="278" t="s">
        <v>395</v>
      </c>
      <c r="J13" s="279">
        <v>0</v>
      </c>
    </row>
    <row r="14" spans="1:10" ht="245.25">
      <c r="A14" s="285" t="s">
        <v>394</v>
      </c>
      <c r="B14" s="286"/>
      <c r="C14" s="286"/>
      <c r="D14" s="286"/>
      <c r="E14" s="286"/>
      <c r="F14" s="286"/>
      <c r="G14" s="286"/>
      <c r="H14" s="282" t="s">
        <v>396</v>
      </c>
      <c r="I14" s="287" t="s">
        <v>397</v>
      </c>
      <c r="J14" s="288">
        <v>0</v>
      </c>
    </row>
    <row r="15" spans="1:10" ht="283.5">
      <c r="A15" s="285" t="s">
        <v>394</v>
      </c>
      <c r="B15" s="286"/>
      <c r="C15" s="286"/>
      <c r="D15" s="286"/>
      <c r="E15" s="286"/>
      <c r="F15" s="286"/>
      <c r="G15" s="286"/>
      <c r="H15" s="282" t="s">
        <v>398</v>
      </c>
      <c r="I15" s="287" t="s">
        <v>399</v>
      </c>
      <c r="J15" s="288">
        <v>0</v>
      </c>
    </row>
    <row r="16" spans="1:10" ht="245.25">
      <c r="A16" s="285" t="s">
        <v>394</v>
      </c>
      <c r="B16" s="286"/>
      <c r="C16" s="286"/>
      <c r="D16" s="286"/>
      <c r="E16" s="286"/>
      <c r="F16" s="286"/>
      <c r="G16" s="286"/>
      <c r="H16" s="282" t="s">
        <v>131</v>
      </c>
      <c r="I16" s="287" t="s">
        <v>400</v>
      </c>
      <c r="J16" s="288">
        <v>0</v>
      </c>
    </row>
    <row r="17" spans="1:10" ht="283.5">
      <c r="A17" s="285" t="s">
        <v>394</v>
      </c>
      <c r="B17" s="286"/>
      <c r="C17" s="286"/>
      <c r="D17" s="286"/>
      <c r="E17" s="286"/>
      <c r="F17" s="286"/>
      <c r="G17" s="286"/>
      <c r="H17" s="282" t="s">
        <v>96</v>
      </c>
      <c r="I17" s="287" t="s">
        <v>401</v>
      </c>
      <c r="J17" s="288">
        <v>0</v>
      </c>
    </row>
    <row r="18" spans="1:10" ht="165.75">
      <c r="A18" s="283" t="s">
        <v>394</v>
      </c>
      <c r="B18" s="284"/>
      <c r="C18" s="284"/>
      <c r="D18" s="284"/>
      <c r="E18" s="284"/>
      <c r="F18" s="284"/>
      <c r="G18" s="284"/>
      <c r="H18" s="277" t="s">
        <v>394</v>
      </c>
      <c r="I18" s="278" t="s">
        <v>402</v>
      </c>
      <c r="J18" s="279">
        <v>0</v>
      </c>
    </row>
    <row r="19" spans="1:10" ht="165.75">
      <c r="A19" s="285" t="s">
        <v>394</v>
      </c>
      <c r="B19" s="286"/>
      <c r="C19" s="286"/>
      <c r="D19" s="286"/>
      <c r="E19" s="286"/>
      <c r="F19" s="286"/>
      <c r="G19" s="286"/>
      <c r="H19" s="282" t="s">
        <v>396</v>
      </c>
      <c r="I19" s="289" t="s">
        <v>403</v>
      </c>
      <c r="J19" s="288">
        <v>0</v>
      </c>
    </row>
    <row r="20" spans="1:10" ht="306">
      <c r="A20" s="285" t="s">
        <v>394</v>
      </c>
      <c r="B20" s="286"/>
      <c r="C20" s="286"/>
      <c r="D20" s="286"/>
      <c r="E20" s="286"/>
      <c r="F20" s="286"/>
      <c r="G20" s="286"/>
      <c r="H20" s="282" t="s">
        <v>398</v>
      </c>
      <c r="I20" s="289" t="s">
        <v>404</v>
      </c>
      <c r="J20" s="288">
        <v>0</v>
      </c>
    </row>
    <row r="21" spans="1:10" ht="204">
      <c r="A21" s="285" t="s">
        <v>394</v>
      </c>
      <c r="B21" s="286"/>
      <c r="C21" s="286"/>
      <c r="D21" s="286"/>
      <c r="E21" s="286"/>
      <c r="F21" s="286"/>
      <c r="G21" s="286"/>
      <c r="H21" s="282" t="s">
        <v>131</v>
      </c>
      <c r="I21" s="289" t="s">
        <v>405</v>
      </c>
      <c r="J21" s="288">
        <v>0</v>
      </c>
    </row>
    <row r="22" spans="1:10" ht="242.25">
      <c r="A22" s="285" t="s">
        <v>394</v>
      </c>
      <c r="B22" s="286"/>
      <c r="C22" s="286"/>
      <c r="D22" s="286"/>
      <c r="E22" s="286"/>
      <c r="F22" s="286"/>
      <c r="G22" s="286"/>
      <c r="H22" s="282" t="s">
        <v>96</v>
      </c>
      <c r="I22" s="289" t="s">
        <v>406</v>
      </c>
      <c r="J22" s="288">
        <v>0</v>
      </c>
    </row>
    <row r="23" spans="1:10" ht="127.5">
      <c r="A23" s="283" t="s">
        <v>394</v>
      </c>
      <c r="B23" s="284"/>
      <c r="C23" s="284"/>
      <c r="D23" s="284"/>
      <c r="E23" s="284"/>
      <c r="F23" s="284"/>
      <c r="G23" s="284"/>
      <c r="H23" s="277" t="s">
        <v>394</v>
      </c>
      <c r="I23" s="278" t="s">
        <v>407</v>
      </c>
      <c r="J23" s="279">
        <v>0</v>
      </c>
    </row>
    <row r="24" spans="1:10" ht="178.5">
      <c r="A24" s="285" t="s">
        <v>394</v>
      </c>
      <c r="B24" s="286"/>
      <c r="C24" s="286"/>
      <c r="D24" s="286"/>
      <c r="E24" s="286"/>
      <c r="F24" s="286"/>
      <c r="G24" s="286"/>
      <c r="H24" s="282" t="s">
        <v>396</v>
      </c>
      <c r="I24" s="289" t="s">
        <v>408</v>
      </c>
      <c r="J24" s="288">
        <v>0</v>
      </c>
    </row>
    <row r="25" spans="1:10" ht="255">
      <c r="A25" s="285" t="s">
        <v>394</v>
      </c>
      <c r="B25" s="286"/>
      <c r="C25" s="286"/>
      <c r="D25" s="286"/>
      <c r="E25" s="286"/>
      <c r="F25" s="286"/>
      <c r="G25" s="286"/>
      <c r="H25" s="282" t="s">
        <v>398</v>
      </c>
      <c r="I25" s="289" t="s">
        <v>409</v>
      </c>
      <c r="J25" s="288">
        <v>0</v>
      </c>
    </row>
    <row r="26" spans="1:10" ht="191.25">
      <c r="A26" s="285" t="s">
        <v>394</v>
      </c>
      <c r="B26" s="286"/>
      <c r="C26" s="286"/>
      <c r="D26" s="286"/>
      <c r="E26" s="286"/>
      <c r="F26" s="286"/>
      <c r="G26" s="286"/>
      <c r="H26" s="282" t="s">
        <v>131</v>
      </c>
      <c r="I26" s="289" t="s">
        <v>410</v>
      </c>
      <c r="J26" s="288">
        <v>0</v>
      </c>
    </row>
    <row r="27" spans="1:10" ht="255">
      <c r="A27" s="285" t="s">
        <v>394</v>
      </c>
      <c r="B27" s="286"/>
      <c r="C27" s="286"/>
      <c r="D27" s="286"/>
      <c r="E27" s="286"/>
      <c r="F27" s="286"/>
      <c r="G27" s="286"/>
      <c r="H27" s="282" t="s">
        <v>96</v>
      </c>
      <c r="I27" s="289" t="s">
        <v>411</v>
      </c>
      <c r="J27" s="288">
        <v>0</v>
      </c>
    </row>
    <row r="28" spans="1:10" ht="102">
      <c r="A28" s="283" t="s">
        <v>394</v>
      </c>
      <c r="B28" s="284"/>
      <c r="C28" s="284"/>
      <c r="D28" s="284"/>
      <c r="E28" s="284"/>
      <c r="F28" s="284"/>
      <c r="G28" s="284"/>
      <c r="H28" s="277" t="s">
        <v>394</v>
      </c>
      <c r="I28" s="278" t="s">
        <v>412</v>
      </c>
      <c r="J28" s="316">
        <v>-6208.9</v>
      </c>
    </row>
    <row r="29" spans="1:10" ht="191.25">
      <c r="A29" s="285" t="s">
        <v>394</v>
      </c>
      <c r="B29" s="286"/>
      <c r="C29" s="286"/>
      <c r="D29" s="286"/>
      <c r="E29" s="286"/>
      <c r="F29" s="286"/>
      <c r="G29" s="286"/>
      <c r="H29" s="282" t="s">
        <v>413</v>
      </c>
      <c r="I29" s="289" t="s">
        <v>414</v>
      </c>
      <c r="J29" s="315">
        <v>-21795.7</v>
      </c>
    </row>
    <row r="30" spans="1:10" ht="255">
      <c r="A30" s="285"/>
      <c r="B30" s="286"/>
      <c r="C30" s="286"/>
      <c r="D30" s="286"/>
      <c r="E30" s="286"/>
      <c r="F30" s="286"/>
      <c r="G30" s="286"/>
      <c r="H30" s="282" t="s">
        <v>415</v>
      </c>
      <c r="I30" s="289" t="s">
        <v>416</v>
      </c>
      <c r="J30" s="288">
        <v>0</v>
      </c>
    </row>
    <row r="31" spans="1:10" ht="191.25">
      <c r="A31" s="285" t="s">
        <v>394</v>
      </c>
      <c r="B31" s="286"/>
      <c r="C31" s="286"/>
      <c r="D31" s="286"/>
      <c r="E31" s="286"/>
      <c r="F31" s="286"/>
      <c r="G31" s="286"/>
      <c r="H31" s="282" t="s">
        <v>417</v>
      </c>
      <c r="I31" s="289" t="s">
        <v>418</v>
      </c>
      <c r="J31" s="315">
        <v>15586.8</v>
      </c>
    </row>
    <row r="32" spans="1:10" ht="267.75">
      <c r="A32" s="290"/>
      <c r="B32" s="291"/>
      <c r="C32" s="291"/>
      <c r="D32" s="291"/>
      <c r="E32" s="291"/>
      <c r="F32" s="291"/>
      <c r="G32" s="291"/>
      <c r="H32" s="292" t="s">
        <v>419</v>
      </c>
      <c r="I32" s="289" t="s">
        <v>420</v>
      </c>
      <c r="J32" s="314"/>
    </row>
    <row r="33" spans="1:10" ht="140.25">
      <c r="A33" s="285"/>
      <c r="B33" s="286"/>
      <c r="C33" s="286"/>
      <c r="D33" s="286"/>
      <c r="E33" s="286"/>
      <c r="F33" s="286"/>
      <c r="G33" s="286"/>
      <c r="H33" s="277" t="s">
        <v>394</v>
      </c>
      <c r="I33" s="293" t="s">
        <v>421</v>
      </c>
      <c r="J33" s="288">
        <v>0</v>
      </c>
    </row>
    <row r="34" spans="1:10" ht="165.75">
      <c r="A34" s="285"/>
      <c r="B34" s="286"/>
      <c r="C34" s="286"/>
      <c r="D34" s="286"/>
      <c r="E34" s="286"/>
      <c r="F34" s="286"/>
      <c r="G34" s="286"/>
      <c r="H34" s="277" t="s">
        <v>394</v>
      </c>
      <c r="I34" s="294" t="s">
        <v>422</v>
      </c>
      <c r="J34" s="288">
        <v>0</v>
      </c>
    </row>
    <row r="35" spans="1:10" ht="204">
      <c r="A35" s="285"/>
      <c r="B35" s="286"/>
      <c r="C35" s="286"/>
      <c r="D35" s="286"/>
      <c r="E35" s="286"/>
      <c r="F35" s="286"/>
      <c r="G35" s="286"/>
      <c r="H35" s="282" t="s">
        <v>423</v>
      </c>
      <c r="I35" s="295" t="s">
        <v>424</v>
      </c>
      <c r="J35" s="288">
        <v>0</v>
      </c>
    </row>
    <row r="36" spans="1:10" ht="89.25">
      <c r="A36" s="283" t="s">
        <v>394</v>
      </c>
      <c r="B36" s="284"/>
      <c r="C36" s="284"/>
      <c r="D36" s="284"/>
      <c r="E36" s="284"/>
      <c r="F36" s="284"/>
      <c r="G36" s="284"/>
      <c r="H36" s="277" t="s">
        <v>394</v>
      </c>
      <c r="I36" s="278" t="s">
        <v>425</v>
      </c>
      <c r="J36" s="279">
        <v>0</v>
      </c>
    </row>
    <row r="37" spans="1:10" ht="409.5">
      <c r="A37" s="285" t="s">
        <v>394</v>
      </c>
      <c r="B37" s="286"/>
      <c r="C37" s="286"/>
      <c r="D37" s="286"/>
      <c r="E37" s="286"/>
      <c r="F37" s="286"/>
      <c r="G37" s="286"/>
      <c r="H37" s="282" t="s">
        <v>131</v>
      </c>
      <c r="I37" s="289" t="s">
        <v>426</v>
      </c>
      <c r="J37" s="288">
        <v>0</v>
      </c>
    </row>
    <row r="38" spans="1:10" ht="409.5">
      <c r="A38" s="285" t="s">
        <v>394</v>
      </c>
      <c r="B38" s="286"/>
      <c r="C38" s="286"/>
      <c r="D38" s="286"/>
      <c r="E38" s="286"/>
      <c r="F38" s="286"/>
      <c r="G38" s="286"/>
      <c r="H38" s="282" t="s">
        <v>96</v>
      </c>
      <c r="I38" s="289" t="s">
        <v>427</v>
      </c>
      <c r="J38" s="288">
        <v>0</v>
      </c>
    </row>
    <row r="39" spans="1:10" ht="165.75">
      <c r="A39" s="283" t="s">
        <v>394</v>
      </c>
      <c r="B39" s="284"/>
      <c r="C39" s="284"/>
      <c r="D39" s="284"/>
      <c r="E39" s="284"/>
      <c r="F39" s="284"/>
      <c r="G39" s="284"/>
      <c r="H39" s="277" t="s">
        <v>394</v>
      </c>
      <c r="I39" s="278" t="s">
        <v>402</v>
      </c>
      <c r="J39" s="288">
        <v>0</v>
      </c>
    </row>
    <row r="40" spans="1:10" ht="102">
      <c r="A40" s="283"/>
      <c r="B40" s="284"/>
      <c r="C40" s="284"/>
      <c r="D40" s="284"/>
      <c r="E40" s="284"/>
      <c r="F40" s="284"/>
      <c r="G40" s="284"/>
      <c r="H40" s="282" t="s">
        <v>428</v>
      </c>
      <c r="I40" s="289" t="s">
        <v>429</v>
      </c>
      <c r="J40" s="288">
        <v>0</v>
      </c>
    </row>
    <row r="41" spans="1:10" ht="140.25">
      <c r="A41" s="296"/>
      <c r="B41" s="297"/>
      <c r="C41" s="297"/>
      <c r="D41" s="297"/>
      <c r="E41" s="297"/>
      <c r="F41" s="297"/>
      <c r="G41" s="297"/>
      <c r="H41" s="292" t="s">
        <v>430</v>
      </c>
      <c r="I41" s="289" t="s">
        <v>431</v>
      </c>
      <c r="J41" s="279">
        <v>0</v>
      </c>
    </row>
    <row r="42" spans="1:10" ht="229.5">
      <c r="A42" s="285" t="s">
        <v>394</v>
      </c>
      <c r="B42" s="286"/>
      <c r="C42" s="286"/>
      <c r="D42" s="286"/>
      <c r="E42" s="286"/>
      <c r="F42" s="286"/>
      <c r="G42" s="286"/>
      <c r="H42" s="298" t="s">
        <v>430</v>
      </c>
      <c r="I42" s="289" t="s">
        <v>432</v>
      </c>
      <c r="J42" s="288">
        <v>0</v>
      </c>
    </row>
    <row r="43" spans="1:10" ht="102">
      <c r="A43" s="285"/>
      <c r="B43" s="286"/>
      <c r="C43" s="286"/>
      <c r="D43" s="286"/>
      <c r="E43" s="286"/>
      <c r="F43" s="286"/>
      <c r="G43" s="286"/>
      <c r="H43" s="282" t="s">
        <v>433</v>
      </c>
      <c r="I43" s="289" t="s">
        <v>434</v>
      </c>
      <c r="J43" s="288">
        <v>0</v>
      </c>
    </row>
    <row r="44" spans="1:10" ht="127.5">
      <c r="A44" s="285" t="s">
        <v>394</v>
      </c>
      <c r="B44" s="286"/>
      <c r="C44" s="286"/>
      <c r="D44" s="286"/>
      <c r="E44" s="286"/>
      <c r="F44" s="286"/>
      <c r="G44" s="286"/>
      <c r="H44" s="282" t="s">
        <v>435</v>
      </c>
      <c r="I44" s="289" t="s">
        <v>436</v>
      </c>
      <c r="J44" s="288">
        <v>0</v>
      </c>
    </row>
    <row r="45" spans="1:10" ht="216.75">
      <c r="A45" s="290"/>
      <c r="B45" s="291"/>
      <c r="C45" s="291"/>
      <c r="D45" s="291"/>
      <c r="E45" s="291"/>
      <c r="F45" s="291"/>
      <c r="G45" s="291"/>
      <c r="H45" s="292" t="s">
        <v>435</v>
      </c>
      <c r="I45" s="289" t="s">
        <v>437</v>
      </c>
      <c r="J45" s="299">
        <v>0</v>
      </c>
    </row>
    <row r="46" spans="1:10" ht="114.75">
      <c r="A46" s="300" t="s">
        <v>394</v>
      </c>
      <c r="B46" s="301" t="s">
        <v>438</v>
      </c>
      <c r="C46" s="301" t="s">
        <v>438</v>
      </c>
      <c r="D46" s="301" t="s">
        <v>438</v>
      </c>
      <c r="E46" s="301" t="s">
        <v>438</v>
      </c>
      <c r="F46" s="301" t="s">
        <v>438</v>
      </c>
      <c r="G46" s="301" t="s">
        <v>439</v>
      </c>
      <c r="H46" s="302" t="s">
        <v>394</v>
      </c>
      <c r="I46" s="293" t="s">
        <v>440</v>
      </c>
      <c r="J46" s="313">
        <v>0</v>
      </c>
    </row>
    <row r="47" spans="1:10" ht="12.75">
      <c r="A47" s="303"/>
      <c r="B47" s="303"/>
      <c r="C47" s="303"/>
      <c r="D47" s="303"/>
      <c r="E47" s="303"/>
      <c r="F47" s="303"/>
      <c r="G47" s="303"/>
      <c r="H47" s="304"/>
      <c r="I47" s="305"/>
      <c r="J47" s="306"/>
    </row>
    <row r="48" spans="1:10" ht="15">
      <c r="A48" s="257"/>
      <c r="B48" s="257"/>
      <c r="C48" s="257"/>
      <c r="D48" s="257"/>
      <c r="E48" s="257"/>
      <c r="F48" s="257"/>
      <c r="G48" s="257"/>
      <c r="H48" s="307"/>
      <c r="I48" s="308"/>
      <c r="J48" s="309"/>
    </row>
    <row r="49" spans="1:10" ht="242.25">
      <c r="A49" s="257"/>
      <c r="B49" s="257"/>
      <c r="C49" s="257"/>
      <c r="D49" s="257"/>
      <c r="E49" s="257"/>
      <c r="F49" s="257"/>
      <c r="G49" s="257"/>
      <c r="H49" s="310" t="s">
        <v>441</v>
      </c>
      <c r="I49" s="308" t="s">
        <v>442</v>
      </c>
      <c r="J49" s="309" t="e">
        <v>#REF!</v>
      </c>
    </row>
    <row r="50" spans="1:10" ht="76.5">
      <c r="A50" s="257"/>
      <c r="B50" s="257"/>
      <c r="C50" s="257"/>
      <c r="D50" s="257"/>
      <c r="E50" s="257"/>
      <c r="F50" s="257"/>
      <c r="G50" s="257"/>
      <c r="H50" s="310" t="s">
        <v>443</v>
      </c>
      <c r="I50" s="308" t="s">
        <v>444</v>
      </c>
      <c r="J50" s="309" t="e">
        <v>#REF!</v>
      </c>
    </row>
    <row r="51" spans="1:10" ht="76.5">
      <c r="A51" s="257"/>
      <c r="B51" s="257"/>
      <c r="C51" s="257"/>
      <c r="D51" s="257"/>
      <c r="E51" s="257"/>
      <c r="F51" s="257"/>
      <c r="G51" s="257"/>
      <c r="H51" s="310" t="s">
        <v>445</v>
      </c>
      <c r="I51" s="308" t="s">
        <v>446</v>
      </c>
      <c r="J51" s="309" t="e">
        <v>#REF!</v>
      </c>
    </row>
    <row r="52" spans="1:10" ht="15">
      <c r="A52" s="257"/>
      <c r="B52" s="257"/>
      <c r="C52" s="257"/>
      <c r="D52" s="257"/>
      <c r="E52" s="257"/>
      <c r="F52" s="257"/>
      <c r="G52" s="257"/>
      <c r="H52" s="310"/>
      <c r="I52" s="308"/>
      <c r="J52" s="309"/>
    </row>
    <row r="53" spans="1:10" ht="76.5">
      <c r="A53" s="257"/>
      <c r="B53" s="257"/>
      <c r="C53" s="257"/>
      <c r="D53" s="257"/>
      <c r="E53" s="257"/>
      <c r="F53" s="257"/>
      <c r="G53" s="257"/>
      <c r="H53" s="310"/>
      <c r="I53" s="305" t="s">
        <v>447</v>
      </c>
      <c r="J53" s="306" t="e">
        <v>#REF!</v>
      </c>
    </row>
    <row r="54" spans="1:10" ht="15">
      <c r="A54" s="258" t="s">
        <v>448</v>
      </c>
      <c r="B54" s="260"/>
      <c r="C54" s="260"/>
      <c r="D54" s="260"/>
      <c r="E54" s="260"/>
      <c r="F54" s="260"/>
      <c r="G54" s="260"/>
      <c r="H54" s="261"/>
      <c r="I54" s="261"/>
      <c r="J54" s="311"/>
    </row>
  </sheetData>
  <sheetProtection/>
  <mergeCells count="4">
    <mergeCell ref="A4:J4"/>
    <mergeCell ref="B7:H7"/>
    <mergeCell ref="I7:I8"/>
    <mergeCell ref="J7:J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PageLayoutView="0" workbookViewId="0" topLeftCell="A94">
      <selection activeCell="F122" sqref="F122"/>
    </sheetView>
  </sheetViews>
  <sheetFormatPr defaultColWidth="9.00390625" defaultRowHeight="12.75"/>
  <sheetData>
    <row r="1" spans="1:12" ht="12.75">
      <c r="A1" s="327"/>
      <c r="B1" s="327"/>
      <c r="C1" s="327"/>
      <c r="D1" s="377" t="s">
        <v>449</v>
      </c>
      <c r="E1" s="327"/>
      <c r="F1" s="327"/>
      <c r="G1" s="327"/>
      <c r="H1" s="327"/>
      <c r="I1" s="327"/>
      <c r="J1" s="327"/>
      <c r="K1" s="327"/>
      <c r="L1" s="327"/>
    </row>
    <row r="2" spans="1:12" ht="12.75">
      <c r="A2" s="327"/>
      <c r="B2" s="327"/>
      <c r="C2" s="381" t="s">
        <v>450</v>
      </c>
      <c r="D2" s="238"/>
      <c r="E2" s="238"/>
      <c r="F2" s="238"/>
      <c r="G2" s="238"/>
      <c r="H2" s="238"/>
      <c r="I2" s="238"/>
      <c r="J2" s="238"/>
      <c r="K2" s="238"/>
      <c r="L2" s="238"/>
    </row>
    <row r="4" spans="1:12" ht="12.75">
      <c r="A4" s="327"/>
      <c r="B4" s="327"/>
      <c r="C4" s="327"/>
      <c r="D4" s="327"/>
      <c r="E4" s="327"/>
      <c r="F4" s="373"/>
      <c r="G4" s="383" t="s">
        <v>451</v>
      </c>
      <c r="H4" s="238"/>
      <c r="I4" s="238"/>
      <c r="J4" s="238"/>
      <c r="K4" s="327"/>
      <c r="L4" s="327"/>
    </row>
    <row r="5" spans="1:12" ht="12.75">
      <c r="A5" s="327"/>
      <c r="B5" s="327"/>
      <c r="C5" s="381"/>
      <c r="D5" s="238"/>
      <c r="E5" s="238"/>
      <c r="F5" s="238"/>
      <c r="G5" s="238"/>
      <c r="H5" s="238"/>
      <c r="I5" s="238"/>
      <c r="J5" s="238"/>
      <c r="K5" s="238"/>
      <c r="L5" s="238"/>
    </row>
    <row r="6" spans="1:12" ht="12.75">
      <c r="A6" s="254"/>
      <c r="B6" s="237"/>
      <c r="C6" s="237"/>
      <c r="D6" s="237"/>
      <c r="E6" s="237"/>
      <c r="F6" s="237"/>
      <c r="G6" s="237"/>
      <c r="H6" s="237"/>
      <c r="I6" s="237"/>
      <c r="J6" s="237"/>
      <c r="K6" s="327"/>
      <c r="L6" s="327"/>
    </row>
    <row r="7" spans="1:12" ht="12.75">
      <c r="A7" s="246" t="s">
        <v>452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327"/>
    </row>
    <row r="8" spans="1:12" ht="12.75">
      <c r="A8" s="382" t="s">
        <v>453</v>
      </c>
      <c r="B8" s="382"/>
      <c r="C8" s="382"/>
      <c r="D8" s="382"/>
      <c r="E8" s="382"/>
      <c r="F8" s="382"/>
      <c r="G8" s="382"/>
      <c r="H8" s="382"/>
      <c r="I8" s="245"/>
      <c r="J8" s="245"/>
      <c r="K8" s="245"/>
      <c r="L8" s="327"/>
    </row>
    <row r="11" spans="1:12" ht="12.75">
      <c r="A11" s="326" t="s">
        <v>32</v>
      </c>
      <c r="B11" s="385" t="s">
        <v>454</v>
      </c>
      <c r="C11" s="386"/>
      <c r="D11" s="387"/>
      <c r="E11" s="326" t="s">
        <v>12</v>
      </c>
      <c r="F11" s="384" t="s">
        <v>363</v>
      </c>
      <c r="G11" s="384" t="s">
        <v>455</v>
      </c>
      <c r="H11" s="384" t="s">
        <v>456</v>
      </c>
      <c r="I11" s="384" t="s">
        <v>457</v>
      </c>
      <c r="J11" s="384" t="s">
        <v>458</v>
      </c>
      <c r="K11" s="326" t="s">
        <v>331</v>
      </c>
      <c r="L11" s="379" t="s">
        <v>345</v>
      </c>
    </row>
    <row r="12" spans="1:12" ht="78.75">
      <c r="A12" s="252"/>
      <c r="B12" s="333" t="s">
        <v>459</v>
      </c>
      <c r="C12" s="334" t="s">
        <v>460</v>
      </c>
      <c r="D12" s="334" t="s">
        <v>461</v>
      </c>
      <c r="E12" s="252"/>
      <c r="F12" s="384"/>
      <c r="G12" s="384"/>
      <c r="H12" s="384"/>
      <c r="I12" s="384"/>
      <c r="J12" s="384"/>
      <c r="K12" s="252"/>
      <c r="L12" s="380"/>
    </row>
    <row r="13" spans="1:12" ht="114.75">
      <c r="A13" s="356" t="s">
        <v>462</v>
      </c>
      <c r="B13" s="338" t="s">
        <v>13</v>
      </c>
      <c r="C13" s="332">
        <v>0</v>
      </c>
      <c r="D13" s="338" t="s">
        <v>439</v>
      </c>
      <c r="E13" s="329"/>
      <c r="F13" s="342">
        <v>400</v>
      </c>
      <c r="G13" s="342">
        <v>2280</v>
      </c>
      <c r="H13" s="342">
        <v>1880</v>
      </c>
      <c r="I13" s="342">
        <v>1910</v>
      </c>
      <c r="J13" s="342">
        <v>1430</v>
      </c>
      <c r="K13" s="378">
        <v>74.6</v>
      </c>
      <c r="L13" s="368">
        <v>18.65</v>
      </c>
    </row>
    <row r="14" spans="1:12" ht="140.25">
      <c r="A14" s="357" t="s">
        <v>105</v>
      </c>
      <c r="B14" s="337" t="s">
        <v>13</v>
      </c>
      <c r="C14" s="332">
        <v>1</v>
      </c>
      <c r="D14" s="337" t="s">
        <v>439</v>
      </c>
      <c r="E14" s="329"/>
      <c r="F14" s="342">
        <v>400</v>
      </c>
      <c r="G14" s="342">
        <v>2280</v>
      </c>
      <c r="H14" s="342">
        <v>1880</v>
      </c>
      <c r="I14" s="342">
        <v>1910</v>
      </c>
      <c r="J14" s="342">
        <v>1430</v>
      </c>
      <c r="K14" s="364">
        <v>74.6</v>
      </c>
      <c r="L14" s="368">
        <v>18.65</v>
      </c>
    </row>
    <row r="15" spans="1:12" ht="153">
      <c r="A15" s="357" t="s">
        <v>463</v>
      </c>
      <c r="B15" s="337" t="s">
        <v>13</v>
      </c>
      <c r="C15" s="332">
        <v>1</v>
      </c>
      <c r="D15" s="337" t="s">
        <v>464</v>
      </c>
      <c r="E15" s="329"/>
      <c r="F15" s="342">
        <v>400</v>
      </c>
      <c r="G15" s="342">
        <v>2280</v>
      </c>
      <c r="H15" s="342">
        <v>1880</v>
      </c>
      <c r="I15" s="342">
        <v>1910</v>
      </c>
      <c r="J15" s="342">
        <v>1430</v>
      </c>
      <c r="K15" s="364">
        <v>74.6</v>
      </c>
      <c r="L15" s="368">
        <v>18.65</v>
      </c>
    </row>
    <row r="16" spans="1:12" ht="263.25">
      <c r="A16" s="335" t="s">
        <v>465</v>
      </c>
      <c r="B16" s="337" t="s">
        <v>13</v>
      </c>
      <c r="C16" s="332">
        <v>1</v>
      </c>
      <c r="D16" s="337" t="s">
        <v>466</v>
      </c>
      <c r="E16" s="332"/>
      <c r="F16" s="342">
        <v>100</v>
      </c>
      <c r="G16" s="342">
        <v>350</v>
      </c>
      <c r="H16" s="342">
        <v>350</v>
      </c>
      <c r="I16" s="342">
        <v>350</v>
      </c>
      <c r="J16" s="342">
        <v>350</v>
      </c>
      <c r="K16" s="329">
        <v>0</v>
      </c>
      <c r="L16" s="368">
        <v>0</v>
      </c>
    </row>
    <row r="17" spans="1:12" ht="12.75">
      <c r="A17" s="336" t="s">
        <v>467</v>
      </c>
      <c r="B17" s="337"/>
      <c r="C17" s="332"/>
      <c r="D17" s="337"/>
      <c r="E17" s="329"/>
      <c r="F17" s="341">
        <v>0</v>
      </c>
      <c r="G17" s="341">
        <v>350</v>
      </c>
      <c r="H17" s="341">
        <v>350</v>
      </c>
      <c r="I17" s="341">
        <v>350</v>
      </c>
      <c r="J17" s="341">
        <v>350</v>
      </c>
      <c r="K17" s="329">
        <v>0</v>
      </c>
      <c r="L17" s="368"/>
    </row>
    <row r="18" spans="1:12" ht="191.25">
      <c r="A18" s="331" t="s">
        <v>468</v>
      </c>
      <c r="B18" s="337" t="s">
        <v>13</v>
      </c>
      <c r="C18" s="332">
        <v>1</v>
      </c>
      <c r="D18" s="337" t="s">
        <v>466</v>
      </c>
      <c r="E18" s="332">
        <v>244</v>
      </c>
      <c r="F18" s="341">
        <v>100</v>
      </c>
      <c r="G18" s="341">
        <v>250</v>
      </c>
      <c r="H18" s="341">
        <v>250</v>
      </c>
      <c r="I18" s="341">
        <v>250</v>
      </c>
      <c r="J18" s="341">
        <v>250</v>
      </c>
      <c r="K18" s="329">
        <v>0</v>
      </c>
      <c r="L18" s="368">
        <v>0</v>
      </c>
    </row>
    <row r="19" spans="1:12" ht="90">
      <c r="A19" s="331" t="s">
        <v>469</v>
      </c>
      <c r="B19" s="337" t="s">
        <v>13</v>
      </c>
      <c r="C19" s="332">
        <v>1</v>
      </c>
      <c r="D19" s="337" t="s">
        <v>466</v>
      </c>
      <c r="E19" s="332">
        <v>244</v>
      </c>
      <c r="F19" s="341">
        <v>0</v>
      </c>
      <c r="G19" s="341">
        <v>100</v>
      </c>
      <c r="H19" s="341">
        <v>100</v>
      </c>
      <c r="I19" s="341">
        <v>100</v>
      </c>
      <c r="J19" s="341">
        <v>100</v>
      </c>
      <c r="K19" s="329">
        <v>0</v>
      </c>
      <c r="L19" s="368">
        <v>0</v>
      </c>
    </row>
    <row r="20" spans="1:12" ht="127.5">
      <c r="A20" s="358" t="s">
        <v>470</v>
      </c>
      <c r="B20" s="337" t="s">
        <v>13</v>
      </c>
      <c r="C20" s="332">
        <v>1</v>
      </c>
      <c r="D20" s="337" t="s">
        <v>466</v>
      </c>
      <c r="E20" s="332">
        <v>244</v>
      </c>
      <c r="F20" s="371">
        <v>0</v>
      </c>
      <c r="G20" s="341">
        <v>0</v>
      </c>
      <c r="H20" s="329"/>
      <c r="I20" s="329"/>
      <c r="J20" s="329"/>
      <c r="K20" s="329">
        <v>0</v>
      </c>
      <c r="L20" s="368">
        <v>0</v>
      </c>
    </row>
    <row r="21" spans="1:12" ht="74.25">
      <c r="A21" s="335" t="s">
        <v>471</v>
      </c>
      <c r="B21" s="337" t="s">
        <v>13</v>
      </c>
      <c r="C21" s="332">
        <v>1</v>
      </c>
      <c r="D21" s="337" t="s">
        <v>472</v>
      </c>
      <c r="E21" s="329"/>
      <c r="F21" s="342">
        <v>200</v>
      </c>
      <c r="G21" s="342">
        <v>1130</v>
      </c>
      <c r="H21" s="342">
        <v>530</v>
      </c>
      <c r="I21" s="342">
        <v>560</v>
      </c>
      <c r="J21" s="342">
        <v>580</v>
      </c>
      <c r="K21" s="364">
        <v>14.1</v>
      </c>
      <c r="L21" s="368">
        <v>7.049999999999999</v>
      </c>
    </row>
    <row r="22" spans="1:12" ht="22.5">
      <c r="A22" s="340" t="s">
        <v>467</v>
      </c>
      <c r="B22" s="337"/>
      <c r="C22" s="332"/>
      <c r="D22" s="337"/>
      <c r="E22" s="339"/>
      <c r="F22" s="339"/>
      <c r="G22" s="339"/>
      <c r="H22" s="339"/>
      <c r="I22" s="339"/>
      <c r="J22" s="339"/>
      <c r="K22" s="339"/>
      <c r="L22" s="368"/>
    </row>
    <row r="23" spans="1:12" ht="146.25">
      <c r="A23" s="331" t="s">
        <v>473</v>
      </c>
      <c r="B23" s="337" t="s">
        <v>13</v>
      </c>
      <c r="C23" s="332">
        <v>1</v>
      </c>
      <c r="D23" s="337" t="s">
        <v>472</v>
      </c>
      <c r="E23" s="332">
        <v>244</v>
      </c>
      <c r="F23" s="341">
        <v>0</v>
      </c>
      <c r="G23" s="341">
        <v>80</v>
      </c>
      <c r="H23" s="341">
        <v>80</v>
      </c>
      <c r="I23" s="341">
        <v>80</v>
      </c>
      <c r="J23" s="341">
        <v>80</v>
      </c>
      <c r="K23" s="329">
        <v>0</v>
      </c>
      <c r="L23" s="368">
        <v>0</v>
      </c>
    </row>
    <row r="24" spans="1:12" ht="180">
      <c r="A24" s="331" t="s">
        <v>474</v>
      </c>
      <c r="B24" s="337" t="s">
        <v>13</v>
      </c>
      <c r="C24" s="332">
        <v>1</v>
      </c>
      <c r="D24" s="337" t="s">
        <v>472</v>
      </c>
      <c r="E24" s="332">
        <v>244</v>
      </c>
      <c r="F24" s="341">
        <v>0</v>
      </c>
      <c r="G24" s="341">
        <v>300</v>
      </c>
      <c r="H24" s="341">
        <v>100</v>
      </c>
      <c r="I24" s="341">
        <v>100</v>
      </c>
      <c r="J24" s="341">
        <v>100</v>
      </c>
      <c r="K24" s="364">
        <v>0</v>
      </c>
      <c r="L24" s="368">
        <v>0</v>
      </c>
    </row>
    <row r="25" spans="1:12" ht="112.5">
      <c r="A25" s="331" t="s">
        <v>475</v>
      </c>
      <c r="B25" s="337"/>
      <c r="C25" s="332"/>
      <c r="D25" s="337"/>
      <c r="E25" s="332"/>
      <c r="F25" s="341">
        <v>200</v>
      </c>
      <c r="G25" s="341">
        <v>750</v>
      </c>
      <c r="H25" s="341">
        <v>350</v>
      </c>
      <c r="I25" s="341">
        <v>380</v>
      </c>
      <c r="J25" s="341">
        <v>400</v>
      </c>
      <c r="K25" s="364">
        <v>14.1</v>
      </c>
      <c r="L25" s="368">
        <v>7.049999999999999</v>
      </c>
    </row>
    <row r="26" spans="1:12" ht="12.75">
      <c r="A26" s="331"/>
      <c r="B26" s="337"/>
      <c r="C26" s="332"/>
      <c r="D26" s="337"/>
      <c r="E26" s="332"/>
      <c r="F26" s="341"/>
      <c r="G26" s="329"/>
      <c r="H26" s="329"/>
      <c r="I26" s="329"/>
      <c r="J26" s="329"/>
      <c r="K26" s="329"/>
      <c r="L26" s="368"/>
    </row>
    <row r="27" spans="1:12" ht="95.25">
      <c r="A27" s="335" t="s">
        <v>476</v>
      </c>
      <c r="B27" s="337"/>
      <c r="C27" s="328"/>
      <c r="D27" s="329"/>
      <c r="E27" s="329"/>
      <c r="F27" s="342">
        <v>100</v>
      </c>
      <c r="G27" s="342">
        <v>800</v>
      </c>
      <c r="H27" s="342">
        <v>1000</v>
      </c>
      <c r="I27" s="342">
        <v>1000</v>
      </c>
      <c r="J27" s="342">
        <v>500</v>
      </c>
      <c r="K27" s="364">
        <v>60.5</v>
      </c>
      <c r="L27" s="368">
        <v>60.5</v>
      </c>
    </row>
    <row r="28" spans="1:12" ht="123.75">
      <c r="A28" s="331" t="s">
        <v>477</v>
      </c>
      <c r="B28" s="337" t="s">
        <v>13</v>
      </c>
      <c r="C28" s="332">
        <v>1</v>
      </c>
      <c r="D28" s="337" t="s">
        <v>478</v>
      </c>
      <c r="E28" s="332">
        <v>244</v>
      </c>
      <c r="F28" s="341">
        <v>100</v>
      </c>
      <c r="G28" s="341">
        <v>800</v>
      </c>
      <c r="H28" s="341">
        <v>1000</v>
      </c>
      <c r="I28" s="341">
        <v>1000</v>
      </c>
      <c r="J28" s="341">
        <v>500</v>
      </c>
      <c r="K28" s="364">
        <v>60.5</v>
      </c>
      <c r="L28" s="368">
        <v>60.5</v>
      </c>
    </row>
    <row r="29" spans="1:12" ht="78.75">
      <c r="A29" s="345" t="s">
        <v>479</v>
      </c>
      <c r="B29" s="337" t="s">
        <v>14</v>
      </c>
      <c r="C29" s="332">
        <v>0</v>
      </c>
      <c r="D29" s="337" t="s">
        <v>439</v>
      </c>
      <c r="E29" s="332"/>
      <c r="F29" s="342">
        <v>1700</v>
      </c>
      <c r="G29" s="342">
        <v>17000</v>
      </c>
      <c r="H29" s="342">
        <v>28100</v>
      </c>
      <c r="I29" s="342">
        <v>15500</v>
      </c>
      <c r="J29" s="342">
        <v>15500</v>
      </c>
      <c r="K29" s="342">
        <v>1105.1</v>
      </c>
      <c r="L29" s="368">
        <v>65.00588235294117</v>
      </c>
    </row>
    <row r="30" spans="1:12" ht="67.5">
      <c r="A30" s="330" t="s">
        <v>480</v>
      </c>
      <c r="B30" s="337" t="s">
        <v>14</v>
      </c>
      <c r="C30" s="332">
        <v>1</v>
      </c>
      <c r="D30" s="337" t="s">
        <v>439</v>
      </c>
      <c r="E30" s="332"/>
      <c r="F30" s="342">
        <v>1700</v>
      </c>
      <c r="G30" s="342">
        <v>16500</v>
      </c>
      <c r="H30" s="342">
        <v>27600</v>
      </c>
      <c r="I30" s="342">
        <v>15000</v>
      </c>
      <c r="J30" s="342">
        <v>15000</v>
      </c>
      <c r="K30" s="342">
        <v>1105.1</v>
      </c>
      <c r="L30" s="368">
        <v>65.00588235294117</v>
      </c>
    </row>
    <row r="31" spans="1:12" ht="126.75">
      <c r="A31" s="335" t="s">
        <v>481</v>
      </c>
      <c r="B31" s="337"/>
      <c r="C31" s="332"/>
      <c r="D31" s="337"/>
      <c r="E31" s="332"/>
      <c r="F31" s="341">
        <v>1700</v>
      </c>
      <c r="G31" s="341">
        <v>16500</v>
      </c>
      <c r="H31" s="341">
        <v>27600</v>
      </c>
      <c r="I31" s="341">
        <v>15000</v>
      </c>
      <c r="J31" s="341">
        <v>15000</v>
      </c>
      <c r="K31" s="341">
        <v>1105.1</v>
      </c>
      <c r="L31" s="368">
        <v>65.00588235294117</v>
      </c>
    </row>
    <row r="32" spans="1:12" ht="22.5">
      <c r="A32" s="340" t="s">
        <v>467</v>
      </c>
      <c r="B32" s="337"/>
      <c r="C32" s="332"/>
      <c r="D32" s="337"/>
      <c r="E32" s="332"/>
      <c r="F32" s="341"/>
      <c r="G32" s="329"/>
      <c r="H32" s="329"/>
      <c r="I32" s="329"/>
      <c r="J32" s="329"/>
      <c r="K32" s="329"/>
      <c r="L32" s="368">
        <v>0</v>
      </c>
    </row>
    <row r="33" spans="1:12" ht="56.25">
      <c r="A33" s="331" t="s">
        <v>482</v>
      </c>
      <c r="B33" s="337" t="s">
        <v>14</v>
      </c>
      <c r="C33" s="332">
        <v>1</v>
      </c>
      <c r="D33" s="337" t="s">
        <v>483</v>
      </c>
      <c r="E33" s="332">
        <v>244</v>
      </c>
      <c r="F33" s="341">
        <v>1700</v>
      </c>
      <c r="G33" s="341">
        <v>7000</v>
      </c>
      <c r="H33" s="341">
        <v>7000</v>
      </c>
      <c r="I33" s="341">
        <v>7000</v>
      </c>
      <c r="J33" s="341">
        <v>7000</v>
      </c>
      <c r="K33" s="364">
        <v>1105.1</v>
      </c>
      <c r="L33" s="368">
        <v>2805.1</v>
      </c>
    </row>
    <row r="34" spans="1:12" ht="56.25">
      <c r="A34" s="331" t="s">
        <v>153</v>
      </c>
      <c r="B34" s="337" t="s">
        <v>14</v>
      </c>
      <c r="C34" s="332">
        <v>1</v>
      </c>
      <c r="D34" s="337" t="s">
        <v>484</v>
      </c>
      <c r="E34" s="332">
        <v>244</v>
      </c>
      <c r="F34" s="341">
        <v>0</v>
      </c>
      <c r="G34" s="341">
        <v>9500</v>
      </c>
      <c r="H34" s="341">
        <v>20600</v>
      </c>
      <c r="I34" s="341">
        <v>8000</v>
      </c>
      <c r="J34" s="341">
        <v>8000</v>
      </c>
      <c r="K34" s="364">
        <v>0</v>
      </c>
      <c r="L34" s="368">
        <v>0</v>
      </c>
    </row>
    <row r="35" spans="1:12" ht="90">
      <c r="A35" s="343" t="s">
        <v>154</v>
      </c>
      <c r="B35" s="337" t="s">
        <v>14</v>
      </c>
      <c r="C35" s="332">
        <v>2</v>
      </c>
      <c r="D35" s="337" t="s">
        <v>439</v>
      </c>
      <c r="E35" s="332"/>
      <c r="F35" s="342">
        <v>0</v>
      </c>
      <c r="G35" s="342">
        <v>500</v>
      </c>
      <c r="H35" s="342">
        <v>500</v>
      </c>
      <c r="I35" s="342">
        <v>500</v>
      </c>
      <c r="J35" s="342">
        <v>500</v>
      </c>
      <c r="K35" s="364"/>
      <c r="L35" s="368">
        <v>0</v>
      </c>
    </row>
    <row r="36" spans="1:12" ht="95.25">
      <c r="A36" s="335" t="s">
        <v>485</v>
      </c>
      <c r="B36" s="337"/>
      <c r="C36" s="332"/>
      <c r="D36" s="337"/>
      <c r="E36" s="332"/>
      <c r="F36" s="341">
        <v>0</v>
      </c>
      <c r="G36" s="341">
        <v>500</v>
      </c>
      <c r="H36" s="341">
        <v>500</v>
      </c>
      <c r="I36" s="341">
        <v>500</v>
      </c>
      <c r="J36" s="341">
        <v>500</v>
      </c>
      <c r="K36" s="364">
        <v>0</v>
      </c>
      <c r="L36" s="368">
        <v>0</v>
      </c>
    </row>
    <row r="37" spans="1:12" ht="22.5">
      <c r="A37" s="340" t="s">
        <v>467</v>
      </c>
      <c r="B37" s="337"/>
      <c r="C37" s="332"/>
      <c r="D37" s="337"/>
      <c r="E37" s="332"/>
      <c r="F37" s="341"/>
      <c r="G37" s="329"/>
      <c r="H37" s="329"/>
      <c r="I37" s="329"/>
      <c r="J37" s="329"/>
      <c r="K37" s="329"/>
      <c r="L37" s="368">
        <v>0</v>
      </c>
    </row>
    <row r="38" spans="1:12" ht="135">
      <c r="A38" s="331" t="s">
        <v>486</v>
      </c>
      <c r="B38" s="337" t="s">
        <v>14</v>
      </c>
      <c r="C38" s="332">
        <v>2</v>
      </c>
      <c r="D38" s="337" t="s">
        <v>483</v>
      </c>
      <c r="E38" s="332">
        <v>244</v>
      </c>
      <c r="F38" s="341">
        <v>0</v>
      </c>
      <c r="G38" s="341">
        <v>500</v>
      </c>
      <c r="H38" s="341">
        <v>500</v>
      </c>
      <c r="I38" s="341">
        <v>500</v>
      </c>
      <c r="J38" s="341">
        <v>500</v>
      </c>
      <c r="K38" s="364">
        <v>0</v>
      </c>
      <c r="L38" s="368">
        <v>0</v>
      </c>
    </row>
    <row r="39" spans="1:12" ht="157.5">
      <c r="A39" s="345" t="s">
        <v>487</v>
      </c>
      <c r="B39" s="337" t="s">
        <v>24</v>
      </c>
      <c r="C39" s="332">
        <v>0</v>
      </c>
      <c r="D39" s="337" t="s">
        <v>439</v>
      </c>
      <c r="E39" s="332"/>
      <c r="F39" s="341">
        <v>1879.8</v>
      </c>
      <c r="G39" s="341">
        <v>38500</v>
      </c>
      <c r="H39" s="341">
        <v>26500</v>
      </c>
      <c r="I39" s="341">
        <v>20500</v>
      </c>
      <c r="J39" s="341">
        <v>22500</v>
      </c>
      <c r="K39" s="341">
        <v>1296</v>
      </c>
      <c r="L39" s="368">
        <v>68.94350462815193</v>
      </c>
    </row>
    <row r="40" spans="1:12" ht="67.5">
      <c r="A40" s="344" t="s">
        <v>200</v>
      </c>
      <c r="B40" s="337" t="s">
        <v>24</v>
      </c>
      <c r="C40" s="332">
        <v>1</v>
      </c>
      <c r="D40" s="337" t="s">
        <v>439</v>
      </c>
      <c r="E40" s="332"/>
      <c r="F40" s="341">
        <v>15</v>
      </c>
      <c r="G40" s="341">
        <v>14500</v>
      </c>
      <c r="H40" s="341">
        <v>5500</v>
      </c>
      <c r="I40" s="341">
        <v>5500</v>
      </c>
      <c r="J40" s="341">
        <v>7500</v>
      </c>
      <c r="K40" s="368">
        <v>1.6</v>
      </c>
      <c r="L40" s="368">
        <v>10.666666666666668</v>
      </c>
    </row>
    <row r="41" spans="1:12" ht="95.25">
      <c r="A41" s="335" t="s">
        <v>488</v>
      </c>
      <c r="B41" s="337"/>
      <c r="C41" s="332"/>
      <c r="D41" s="337"/>
      <c r="E41" s="332"/>
      <c r="F41" s="341">
        <v>15</v>
      </c>
      <c r="G41" s="341">
        <v>14500</v>
      </c>
      <c r="H41" s="341">
        <v>5500</v>
      </c>
      <c r="I41" s="341">
        <v>5500</v>
      </c>
      <c r="J41" s="341">
        <v>7500</v>
      </c>
      <c r="K41" s="368">
        <v>1.6</v>
      </c>
      <c r="L41" s="368">
        <v>10.666666666666668</v>
      </c>
    </row>
    <row r="42" spans="1:12" ht="22.5">
      <c r="A42" s="340" t="s">
        <v>467</v>
      </c>
      <c r="B42" s="337"/>
      <c r="C42" s="332"/>
      <c r="D42" s="337"/>
      <c r="E42" s="332"/>
      <c r="F42" s="341"/>
      <c r="G42" s="329"/>
      <c r="H42" s="329"/>
      <c r="I42" s="329"/>
      <c r="J42" s="329"/>
      <c r="K42" s="329"/>
      <c r="L42" s="368"/>
    </row>
    <row r="43" spans="1:12" ht="112.5">
      <c r="A43" s="331" t="s">
        <v>201</v>
      </c>
      <c r="B43" s="337" t="s">
        <v>24</v>
      </c>
      <c r="C43" s="332">
        <v>1</v>
      </c>
      <c r="D43" s="337" t="s">
        <v>483</v>
      </c>
      <c r="E43" s="332"/>
      <c r="F43" s="341">
        <v>0</v>
      </c>
      <c r="G43" s="364">
        <v>13940</v>
      </c>
      <c r="H43" s="366">
        <v>4940</v>
      </c>
      <c r="I43" s="366">
        <v>4840</v>
      </c>
      <c r="J43" s="366">
        <v>6940</v>
      </c>
      <c r="K43" s="329"/>
      <c r="L43" s="368">
        <v>0</v>
      </c>
    </row>
    <row r="44" spans="1:12" ht="67.5">
      <c r="A44" s="331" t="s">
        <v>489</v>
      </c>
      <c r="B44" s="337" t="s">
        <v>24</v>
      </c>
      <c r="C44" s="332">
        <v>1</v>
      </c>
      <c r="D44" s="337" t="s">
        <v>490</v>
      </c>
      <c r="E44" s="332"/>
      <c r="F44" s="341"/>
      <c r="G44" s="329"/>
      <c r="H44" s="329"/>
      <c r="I44" s="366">
        <v>100</v>
      </c>
      <c r="J44" s="329"/>
      <c r="K44" s="329"/>
      <c r="L44" s="368">
        <v>0</v>
      </c>
    </row>
    <row r="45" spans="1:12" ht="101.25">
      <c r="A45" s="331" t="s">
        <v>202</v>
      </c>
      <c r="B45" s="337" t="s">
        <v>24</v>
      </c>
      <c r="C45" s="332">
        <v>1</v>
      </c>
      <c r="D45" s="337" t="s">
        <v>491</v>
      </c>
      <c r="E45" s="332"/>
      <c r="F45" s="341">
        <v>15</v>
      </c>
      <c r="G45" s="341">
        <v>60</v>
      </c>
      <c r="H45" s="341">
        <v>60</v>
      </c>
      <c r="I45" s="341">
        <v>60</v>
      </c>
      <c r="J45" s="341">
        <v>60</v>
      </c>
      <c r="K45" s="364">
        <v>1.6</v>
      </c>
      <c r="L45" s="368">
        <v>10.666666666666668</v>
      </c>
    </row>
    <row r="46" spans="1:12" ht="112.5">
      <c r="A46" s="331" t="s">
        <v>236</v>
      </c>
      <c r="B46" s="337" t="s">
        <v>24</v>
      </c>
      <c r="C46" s="332">
        <v>1</v>
      </c>
      <c r="D46" s="337" t="s">
        <v>492</v>
      </c>
      <c r="E46" s="332"/>
      <c r="F46" s="341">
        <v>0</v>
      </c>
      <c r="G46" s="341">
        <v>500</v>
      </c>
      <c r="H46" s="341">
        <v>500</v>
      </c>
      <c r="I46" s="341">
        <v>500</v>
      </c>
      <c r="J46" s="341">
        <v>500</v>
      </c>
      <c r="K46" s="329">
        <v>0</v>
      </c>
      <c r="L46" s="368">
        <v>0</v>
      </c>
    </row>
    <row r="47" spans="1:12" ht="90">
      <c r="A47" s="331" t="s">
        <v>493</v>
      </c>
      <c r="B47" s="337" t="s">
        <v>24</v>
      </c>
      <c r="C47" s="332">
        <v>1</v>
      </c>
      <c r="D47" s="337" t="s">
        <v>494</v>
      </c>
      <c r="E47" s="332"/>
      <c r="F47" s="341">
        <v>0</v>
      </c>
      <c r="G47" s="341"/>
      <c r="H47" s="341"/>
      <c r="I47" s="341"/>
      <c r="J47" s="341"/>
      <c r="K47" s="368">
        <v>0</v>
      </c>
      <c r="L47" s="368">
        <v>0</v>
      </c>
    </row>
    <row r="48" spans="1:12" ht="67.5">
      <c r="A48" s="344" t="s">
        <v>157</v>
      </c>
      <c r="B48" s="337" t="s">
        <v>24</v>
      </c>
      <c r="C48" s="332">
        <v>2</v>
      </c>
      <c r="D48" s="337" t="s">
        <v>439</v>
      </c>
      <c r="E48" s="332"/>
      <c r="F48" s="341">
        <v>0</v>
      </c>
      <c r="G48" s="341">
        <v>10500</v>
      </c>
      <c r="H48" s="341">
        <v>10500</v>
      </c>
      <c r="I48" s="341">
        <v>4500</v>
      </c>
      <c r="J48" s="341">
        <v>4500</v>
      </c>
      <c r="K48" s="329"/>
      <c r="L48" s="368">
        <v>0</v>
      </c>
    </row>
    <row r="49" spans="1:12" ht="137.25">
      <c r="A49" s="335" t="s">
        <v>495</v>
      </c>
      <c r="B49" s="337"/>
      <c r="C49" s="332"/>
      <c r="D49" s="337"/>
      <c r="E49" s="332"/>
      <c r="F49" s="341">
        <v>0</v>
      </c>
      <c r="G49" s="341">
        <v>10500</v>
      </c>
      <c r="H49" s="341">
        <v>10500</v>
      </c>
      <c r="I49" s="341">
        <v>4500</v>
      </c>
      <c r="J49" s="341">
        <v>4500</v>
      </c>
      <c r="K49" s="329"/>
      <c r="L49" s="368">
        <v>0</v>
      </c>
    </row>
    <row r="50" spans="1:12" ht="22.5">
      <c r="A50" s="340" t="s">
        <v>467</v>
      </c>
      <c r="B50" s="337"/>
      <c r="C50" s="332"/>
      <c r="D50" s="337"/>
      <c r="E50" s="332"/>
      <c r="F50" s="341"/>
      <c r="G50" s="329"/>
      <c r="H50" s="329"/>
      <c r="I50" s="329"/>
      <c r="J50" s="329"/>
      <c r="K50" s="329"/>
      <c r="L50" s="368">
        <v>0</v>
      </c>
    </row>
    <row r="51" spans="1:12" ht="90">
      <c r="A51" s="340" t="s">
        <v>204</v>
      </c>
      <c r="B51" s="337" t="s">
        <v>24</v>
      </c>
      <c r="C51" s="332">
        <v>2</v>
      </c>
      <c r="D51" s="337" t="s">
        <v>496</v>
      </c>
      <c r="E51" s="332">
        <v>244</v>
      </c>
      <c r="F51" s="341">
        <v>0</v>
      </c>
      <c r="G51" s="364">
        <v>500</v>
      </c>
      <c r="H51" s="341">
        <v>500</v>
      </c>
      <c r="I51" s="364">
        <v>4500</v>
      </c>
      <c r="J51" s="341">
        <v>4500</v>
      </c>
      <c r="K51" s="329"/>
      <c r="L51" s="368">
        <v>0</v>
      </c>
    </row>
    <row r="52" spans="1:12" ht="78.75">
      <c r="A52" s="331" t="s">
        <v>238</v>
      </c>
      <c r="B52" s="337" t="s">
        <v>24</v>
      </c>
      <c r="C52" s="332">
        <v>2</v>
      </c>
      <c r="D52" s="337" t="s">
        <v>497</v>
      </c>
      <c r="E52" s="332"/>
      <c r="F52" s="362">
        <v>0</v>
      </c>
      <c r="G52" s="364">
        <v>10000</v>
      </c>
      <c r="H52" s="364">
        <v>10000</v>
      </c>
      <c r="I52" s="329"/>
      <c r="J52" s="329"/>
      <c r="K52" s="329"/>
      <c r="L52" s="368">
        <v>0</v>
      </c>
    </row>
    <row r="53" spans="1:12" ht="168.75">
      <c r="A53" s="344" t="s">
        <v>161</v>
      </c>
      <c r="B53" s="337" t="s">
        <v>24</v>
      </c>
      <c r="C53" s="332">
        <v>3</v>
      </c>
      <c r="D53" s="337" t="s">
        <v>439</v>
      </c>
      <c r="E53" s="332"/>
      <c r="F53" s="341">
        <v>0</v>
      </c>
      <c r="G53" s="341">
        <v>500</v>
      </c>
      <c r="H53" s="341">
        <v>500</v>
      </c>
      <c r="I53" s="341">
        <v>500</v>
      </c>
      <c r="J53" s="341">
        <v>500</v>
      </c>
      <c r="K53" s="329"/>
      <c r="L53" s="368">
        <v>0</v>
      </c>
    </row>
    <row r="54" spans="1:12" ht="116.25">
      <c r="A54" s="335" t="s">
        <v>498</v>
      </c>
      <c r="B54" s="337"/>
      <c r="C54" s="332"/>
      <c r="D54" s="337"/>
      <c r="E54" s="332"/>
      <c r="F54" s="341">
        <v>0</v>
      </c>
      <c r="G54" s="341">
        <v>500</v>
      </c>
      <c r="H54" s="341">
        <v>500</v>
      </c>
      <c r="I54" s="341">
        <v>500</v>
      </c>
      <c r="J54" s="341">
        <v>500</v>
      </c>
      <c r="K54" s="329"/>
      <c r="L54" s="368">
        <v>0</v>
      </c>
    </row>
    <row r="55" spans="1:12" ht="22.5">
      <c r="A55" s="340" t="s">
        <v>467</v>
      </c>
      <c r="B55" s="337"/>
      <c r="C55" s="332"/>
      <c r="D55" s="337"/>
      <c r="E55" s="332"/>
      <c r="F55" s="341">
        <v>0</v>
      </c>
      <c r="G55" s="341">
        <v>500</v>
      </c>
      <c r="H55" s="341">
        <v>500</v>
      </c>
      <c r="I55" s="341">
        <v>500</v>
      </c>
      <c r="J55" s="341">
        <v>500</v>
      </c>
      <c r="K55" s="329"/>
      <c r="L55" s="368">
        <v>0</v>
      </c>
    </row>
    <row r="56" spans="1:12" ht="202.5">
      <c r="A56" s="340" t="s">
        <v>205</v>
      </c>
      <c r="B56" s="337" t="s">
        <v>24</v>
      </c>
      <c r="C56" s="332">
        <v>3</v>
      </c>
      <c r="D56" s="337" t="s">
        <v>499</v>
      </c>
      <c r="E56" s="332"/>
      <c r="F56" s="341">
        <v>0</v>
      </c>
      <c r="G56" s="364">
        <v>500</v>
      </c>
      <c r="H56" s="364">
        <v>500</v>
      </c>
      <c r="I56" s="364">
        <v>500</v>
      </c>
      <c r="J56" s="364">
        <v>500</v>
      </c>
      <c r="K56" s="329"/>
      <c r="L56" s="368">
        <v>0</v>
      </c>
    </row>
    <row r="57" spans="1:12" ht="200.25">
      <c r="A57" s="335" t="s">
        <v>500</v>
      </c>
      <c r="B57" s="337" t="s">
        <v>24</v>
      </c>
      <c r="C57" s="332">
        <v>3</v>
      </c>
      <c r="D57" s="337"/>
      <c r="E57" s="332"/>
      <c r="F57" s="362">
        <v>0</v>
      </c>
      <c r="G57" s="362">
        <v>0</v>
      </c>
      <c r="H57" s="362">
        <v>0</v>
      </c>
      <c r="I57" s="362">
        <v>0</v>
      </c>
      <c r="J57" s="362">
        <v>0</v>
      </c>
      <c r="K57" s="329"/>
      <c r="L57" s="368">
        <v>0</v>
      </c>
    </row>
    <row r="58" spans="1:12" ht="22.5">
      <c r="A58" s="340" t="s">
        <v>467</v>
      </c>
      <c r="B58" s="337"/>
      <c r="C58" s="332"/>
      <c r="D58" s="337"/>
      <c r="E58" s="332"/>
      <c r="F58" s="341"/>
      <c r="G58" s="329"/>
      <c r="H58" s="329"/>
      <c r="I58" s="329"/>
      <c r="J58" s="329"/>
      <c r="K58" s="329"/>
      <c r="L58" s="368">
        <v>0</v>
      </c>
    </row>
    <row r="59" spans="1:12" ht="101.25">
      <c r="A59" s="331" t="s">
        <v>234</v>
      </c>
      <c r="B59" s="337" t="s">
        <v>24</v>
      </c>
      <c r="C59" s="332">
        <v>3</v>
      </c>
      <c r="D59" s="337" t="s">
        <v>501</v>
      </c>
      <c r="E59" s="332">
        <v>244</v>
      </c>
      <c r="F59" s="341">
        <v>0</v>
      </c>
      <c r="G59" s="329"/>
      <c r="H59" s="329"/>
      <c r="I59" s="329"/>
      <c r="J59" s="329"/>
      <c r="K59" s="329"/>
      <c r="L59" s="368">
        <v>0</v>
      </c>
    </row>
    <row r="60" spans="1:12" ht="45">
      <c r="A60" s="344" t="s">
        <v>164</v>
      </c>
      <c r="B60" s="337" t="s">
        <v>24</v>
      </c>
      <c r="C60" s="332">
        <v>4</v>
      </c>
      <c r="D60" s="337" t="s">
        <v>439</v>
      </c>
      <c r="E60" s="332"/>
      <c r="F60" s="342">
        <v>1864.8</v>
      </c>
      <c r="G60" s="342">
        <v>13000</v>
      </c>
      <c r="H60" s="342">
        <v>10000</v>
      </c>
      <c r="I60" s="342">
        <v>10000</v>
      </c>
      <c r="J60" s="342">
        <v>10000</v>
      </c>
      <c r="K60" s="342">
        <v>1294.4</v>
      </c>
      <c r="L60" s="368">
        <v>69.41226941226942</v>
      </c>
    </row>
    <row r="61" spans="1:12" ht="105.75">
      <c r="A61" s="335" t="s">
        <v>502</v>
      </c>
      <c r="B61" s="337"/>
      <c r="C61" s="332"/>
      <c r="D61" s="337"/>
      <c r="E61" s="332"/>
      <c r="F61" s="342">
        <v>1100.3</v>
      </c>
      <c r="G61" s="342">
        <v>4500</v>
      </c>
      <c r="H61" s="342">
        <v>4500</v>
      </c>
      <c r="I61" s="342">
        <v>4500</v>
      </c>
      <c r="J61" s="342">
        <v>4500</v>
      </c>
      <c r="K61" s="342">
        <v>939.4</v>
      </c>
      <c r="L61" s="368">
        <v>85.3767154412433</v>
      </c>
    </row>
    <row r="62" spans="1:12" ht="22.5">
      <c r="A62" s="340" t="s">
        <v>467</v>
      </c>
      <c r="B62" s="337"/>
      <c r="C62" s="332"/>
      <c r="D62" s="337"/>
      <c r="E62" s="332"/>
      <c r="F62" s="341"/>
      <c r="G62" s="329"/>
      <c r="H62" s="329"/>
      <c r="I62" s="329"/>
      <c r="J62" s="329"/>
      <c r="K62" s="329"/>
      <c r="L62" s="368">
        <v>0</v>
      </c>
    </row>
    <row r="63" spans="1:12" ht="56.25">
      <c r="A63" s="331" t="s">
        <v>208</v>
      </c>
      <c r="B63" s="337" t="s">
        <v>24</v>
      </c>
      <c r="C63" s="332">
        <v>4</v>
      </c>
      <c r="D63" s="337" t="s">
        <v>499</v>
      </c>
      <c r="E63" s="332">
        <v>244</v>
      </c>
      <c r="F63" s="341">
        <v>1100.3</v>
      </c>
      <c r="G63" s="341">
        <v>3000</v>
      </c>
      <c r="H63" s="341">
        <v>3200</v>
      </c>
      <c r="I63" s="341">
        <v>3000</v>
      </c>
      <c r="J63" s="341">
        <v>3000</v>
      </c>
      <c r="K63" s="364">
        <v>939.4</v>
      </c>
      <c r="L63" s="368">
        <v>85.3767154412433</v>
      </c>
    </row>
    <row r="64" spans="1:12" ht="56.25">
      <c r="A64" s="331" t="s">
        <v>209</v>
      </c>
      <c r="B64" s="337" t="s">
        <v>24</v>
      </c>
      <c r="C64" s="332">
        <v>4</v>
      </c>
      <c r="D64" s="337" t="s">
        <v>490</v>
      </c>
      <c r="E64" s="332"/>
      <c r="F64" s="341">
        <v>0</v>
      </c>
      <c r="G64" s="341">
        <v>1000</v>
      </c>
      <c r="H64" s="341">
        <v>800</v>
      </c>
      <c r="I64" s="341">
        <v>1000</v>
      </c>
      <c r="J64" s="341">
        <v>1000</v>
      </c>
      <c r="K64" s="329"/>
      <c r="L64" s="368">
        <v>0</v>
      </c>
    </row>
    <row r="65" spans="1:12" ht="33.75">
      <c r="A65" s="331" t="s">
        <v>210</v>
      </c>
      <c r="B65" s="337" t="s">
        <v>24</v>
      </c>
      <c r="C65" s="332">
        <v>4</v>
      </c>
      <c r="D65" s="337" t="s">
        <v>491</v>
      </c>
      <c r="E65" s="332"/>
      <c r="F65" s="341">
        <v>0</v>
      </c>
      <c r="G65" s="341">
        <v>500</v>
      </c>
      <c r="H65" s="341">
        <v>500</v>
      </c>
      <c r="I65" s="341">
        <v>500</v>
      </c>
      <c r="J65" s="341">
        <v>500</v>
      </c>
      <c r="K65" s="329"/>
      <c r="L65" s="368">
        <v>0</v>
      </c>
    </row>
    <row r="66" spans="1:12" ht="116.25">
      <c r="A66" s="335" t="s">
        <v>503</v>
      </c>
      <c r="B66" s="337"/>
      <c r="C66" s="332"/>
      <c r="D66" s="337"/>
      <c r="E66" s="332"/>
      <c r="F66" s="342">
        <v>0</v>
      </c>
      <c r="G66" s="342">
        <v>0</v>
      </c>
      <c r="H66" s="342">
        <v>100</v>
      </c>
      <c r="I66" s="342">
        <v>0</v>
      </c>
      <c r="J66" s="342">
        <v>0</v>
      </c>
      <c r="K66" s="329"/>
      <c r="L66" s="368">
        <v>0</v>
      </c>
    </row>
    <row r="67" spans="1:12" ht="22.5">
      <c r="A67" s="340" t="s">
        <v>467</v>
      </c>
      <c r="B67" s="337"/>
      <c r="C67" s="332"/>
      <c r="D67" s="337"/>
      <c r="E67" s="332"/>
      <c r="F67" s="341">
        <v>0</v>
      </c>
      <c r="G67" s="341">
        <v>0</v>
      </c>
      <c r="H67" s="341">
        <v>100</v>
      </c>
      <c r="I67" s="341">
        <v>0</v>
      </c>
      <c r="J67" s="341">
        <v>0</v>
      </c>
      <c r="K67" s="329"/>
      <c r="L67" s="368">
        <v>0</v>
      </c>
    </row>
    <row r="68" spans="1:12" ht="56.25">
      <c r="A68" s="331" t="s">
        <v>504</v>
      </c>
      <c r="B68" s="337" t="s">
        <v>24</v>
      </c>
      <c r="C68" s="332">
        <v>4</v>
      </c>
      <c r="D68" s="337" t="s">
        <v>496</v>
      </c>
      <c r="E68" s="332"/>
      <c r="F68" s="341">
        <v>0</v>
      </c>
      <c r="G68" s="329"/>
      <c r="H68" s="329"/>
      <c r="I68" s="329"/>
      <c r="J68" s="329"/>
      <c r="K68" s="329"/>
      <c r="L68" s="368">
        <v>0</v>
      </c>
    </row>
    <row r="69" spans="1:12" ht="67.5">
      <c r="A69" s="331" t="s">
        <v>505</v>
      </c>
      <c r="B69" s="337" t="s">
        <v>24</v>
      </c>
      <c r="C69" s="332">
        <v>4</v>
      </c>
      <c r="D69" s="337" t="s">
        <v>501</v>
      </c>
      <c r="E69" s="332"/>
      <c r="F69" s="341">
        <v>0</v>
      </c>
      <c r="G69" s="341">
        <v>0</v>
      </c>
      <c r="H69" s="341">
        <v>100</v>
      </c>
      <c r="I69" s="341">
        <v>0</v>
      </c>
      <c r="J69" s="341">
        <v>0</v>
      </c>
      <c r="K69" s="329"/>
      <c r="L69" s="368">
        <v>0</v>
      </c>
    </row>
    <row r="70" spans="1:12" ht="326.25">
      <c r="A70" s="335" t="s">
        <v>506</v>
      </c>
      <c r="B70" s="337"/>
      <c r="C70" s="332"/>
      <c r="D70" s="337"/>
      <c r="E70" s="332"/>
      <c r="F70" s="342">
        <v>450</v>
      </c>
      <c r="G70" s="342">
        <v>7200</v>
      </c>
      <c r="H70" s="342">
        <v>4200</v>
      </c>
      <c r="I70" s="342">
        <v>4300</v>
      </c>
      <c r="J70" s="342">
        <v>4300</v>
      </c>
      <c r="K70" s="342">
        <v>40.5</v>
      </c>
      <c r="L70" s="368">
        <v>9</v>
      </c>
    </row>
    <row r="71" spans="1:12" ht="22.5">
      <c r="A71" s="340" t="s">
        <v>467</v>
      </c>
      <c r="B71" s="337"/>
      <c r="C71" s="332"/>
      <c r="D71" s="337"/>
      <c r="E71" s="332"/>
      <c r="F71" s="341"/>
      <c r="G71" s="329"/>
      <c r="H71" s="329"/>
      <c r="I71" s="329"/>
      <c r="J71" s="329"/>
      <c r="K71" s="329"/>
      <c r="L71" s="368"/>
    </row>
    <row r="72" spans="1:12" ht="112.5">
      <c r="A72" s="331" t="s">
        <v>212</v>
      </c>
      <c r="B72" s="337" t="s">
        <v>24</v>
      </c>
      <c r="C72" s="332">
        <v>4</v>
      </c>
      <c r="D72" s="337" t="s">
        <v>507</v>
      </c>
      <c r="E72" s="332"/>
      <c r="F72" s="341">
        <v>450</v>
      </c>
      <c r="G72" s="341">
        <v>5400</v>
      </c>
      <c r="H72" s="341">
        <v>3000</v>
      </c>
      <c r="I72" s="341">
        <v>3000</v>
      </c>
      <c r="J72" s="341">
        <v>3000</v>
      </c>
      <c r="K72" s="341">
        <v>40.5</v>
      </c>
      <c r="L72" s="368">
        <v>9</v>
      </c>
    </row>
    <row r="73" spans="1:12" ht="56.25">
      <c r="A73" s="331" t="s">
        <v>224</v>
      </c>
      <c r="B73" s="337" t="s">
        <v>24</v>
      </c>
      <c r="C73" s="332">
        <v>4</v>
      </c>
      <c r="D73" s="337" t="s">
        <v>508</v>
      </c>
      <c r="E73" s="332"/>
      <c r="F73" s="341">
        <v>0</v>
      </c>
      <c r="G73" s="341">
        <v>300</v>
      </c>
      <c r="H73" s="341">
        <v>200</v>
      </c>
      <c r="I73" s="341">
        <v>200</v>
      </c>
      <c r="J73" s="341">
        <v>200</v>
      </c>
      <c r="K73" s="364">
        <v>0</v>
      </c>
      <c r="L73" s="368">
        <v>0</v>
      </c>
    </row>
    <row r="74" spans="1:12" ht="56.25">
      <c r="A74" s="331" t="s">
        <v>223</v>
      </c>
      <c r="B74" s="337" t="s">
        <v>24</v>
      </c>
      <c r="C74" s="332">
        <v>4</v>
      </c>
      <c r="D74" s="337" t="s">
        <v>509</v>
      </c>
      <c r="E74" s="332"/>
      <c r="F74" s="341">
        <v>0</v>
      </c>
      <c r="G74" s="341">
        <v>500</v>
      </c>
      <c r="H74" s="341">
        <v>0</v>
      </c>
      <c r="I74" s="341">
        <v>100</v>
      </c>
      <c r="J74" s="341">
        <v>100</v>
      </c>
      <c r="K74" s="364">
        <v>0</v>
      </c>
      <c r="L74" s="368">
        <v>0</v>
      </c>
    </row>
    <row r="75" spans="1:12" ht="56.25">
      <c r="A75" s="331" t="s">
        <v>510</v>
      </c>
      <c r="B75" s="337" t="s">
        <v>24</v>
      </c>
      <c r="C75" s="332">
        <v>4</v>
      </c>
      <c r="D75" s="337" t="s">
        <v>511</v>
      </c>
      <c r="E75" s="332"/>
      <c r="F75" s="341">
        <v>0</v>
      </c>
      <c r="G75" s="341">
        <v>500</v>
      </c>
      <c r="H75" s="341">
        <v>500</v>
      </c>
      <c r="I75" s="341">
        <v>500</v>
      </c>
      <c r="J75" s="341">
        <v>500</v>
      </c>
      <c r="K75" s="364">
        <v>0</v>
      </c>
      <c r="L75" s="368">
        <v>0</v>
      </c>
    </row>
    <row r="76" spans="1:12" ht="90">
      <c r="A76" s="331" t="s">
        <v>103</v>
      </c>
      <c r="B76" s="337" t="s">
        <v>24</v>
      </c>
      <c r="C76" s="332">
        <v>4</v>
      </c>
      <c r="D76" s="337" t="s">
        <v>512</v>
      </c>
      <c r="E76" s="332"/>
      <c r="F76" s="341">
        <v>0</v>
      </c>
      <c r="G76" s="341">
        <v>500</v>
      </c>
      <c r="H76" s="341">
        <v>500</v>
      </c>
      <c r="I76" s="341">
        <v>500</v>
      </c>
      <c r="J76" s="341">
        <v>500</v>
      </c>
      <c r="K76" s="364">
        <v>0</v>
      </c>
      <c r="L76" s="368">
        <v>0</v>
      </c>
    </row>
    <row r="77" spans="1:12" ht="179.25">
      <c r="A77" s="335" t="s">
        <v>513</v>
      </c>
      <c r="B77" s="337"/>
      <c r="C77" s="332"/>
      <c r="D77" s="337"/>
      <c r="E77" s="332"/>
      <c r="F77" s="342">
        <v>314.5</v>
      </c>
      <c r="G77" s="342">
        <v>1300</v>
      </c>
      <c r="H77" s="342">
        <v>1200</v>
      </c>
      <c r="I77" s="342">
        <v>1200</v>
      </c>
      <c r="J77" s="342">
        <v>1200</v>
      </c>
      <c r="K77" s="342">
        <v>314.5</v>
      </c>
      <c r="L77" s="368">
        <v>100</v>
      </c>
    </row>
    <row r="78" spans="1:12" ht="22.5">
      <c r="A78" s="340" t="s">
        <v>467</v>
      </c>
      <c r="B78" s="337"/>
      <c r="C78" s="332"/>
      <c r="D78" s="337"/>
      <c r="E78" s="332"/>
      <c r="F78" s="341"/>
      <c r="G78" s="329"/>
      <c r="H78" s="329"/>
      <c r="I78" s="329"/>
      <c r="J78" s="329"/>
      <c r="K78" s="329"/>
      <c r="L78" s="368">
        <v>0</v>
      </c>
    </row>
    <row r="79" spans="1:12" ht="112.5">
      <c r="A79" s="340" t="s">
        <v>514</v>
      </c>
      <c r="B79" s="337" t="s">
        <v>24</v>
      </c>
      <c r="C79" s="332">
        <v>4</v>
      </c>
      <c r="D79" s="337" t="s">
        <v>515</v>
      </c>
      <c r="E79" s="332">
        <v>540</v>
      </c>
      <c r="F79" s="341">
        <v>314.5</v>
      </c>
      <c r="G79" s="341">
        <v>1300</v>
      </c>
      <c r="H79" s="341">
        <v>1200</v>
      </c>
      <c r="I79" s="341">
        <v>1200</v>
      </c>
      <c r="J79" s="341">
        <v>1200</v>
      </c>
      <c r="K79" s="364">
        <v>314.5</v>
      </c>
      <c r="L79" s="368">
        <v>100</v>
      </c>
    </row>
    <row r="80" spans="1:12" ht="78.75">
      <c r="A80" s="361" t="s">
        <v>182</v>
      </c>
      <c r="B80" s="337" t="s">
        <v>26</v>
      </c>
      <c r="C80" s="332">
        <v>0</v>
      </c>
      <c r="D80" s="337" t="s">
        <v>439</v>
      </c>
      <c r="E80" s="332"/>
      <c r="F80" s="341">
        <v>3238.9</v>
      </c>
      <c r="G80" s="341">
        <v>13992.2</v>
      </c>
      <c r="H80" s="341">
        <v>15111.58</v>
      </c>
      <c r="I80" s="341">
        <v>16320.5</v>
      </c>
      <c r="J80" s="341">
        <v>17626.14</v>
      </c>
      <c r="K80" s="341">
        <v>2481.6</v>
      </c>
      <c r="L80" s="368">
        <v>76.61860508197226</v>
      </c>
    </row>
    <row r="81" spans="1:12" ht="101.25">
      <c r="A81" s="344" t="s">
        <v>516</v>
      </c>
      <c r="B81" s="337"/>
      <c r="C81" s="332">
        <v>1</v>
      </c>
      <c r="D81" s="337"/>
      <c r="E81" s="332"/>
      <c r="F81" s="341">
        <v>3238.9</v>
      </c>
      <c r="G81" s="341">
        <v>13992.2</v>
      </c>
      <c r="H81" s="341">
        <v>15111.58</v>
      </c>
      <c r="I81" s="341">
        <v>16320.5</v>
      </c>
      <c r="J81" s="341">
        <v>17626.14</v>
      </c>
      <c r="K81" s="341">
        <v>2481.6</v>
      </c>
      <c r="L81" s="368">
        <v>76.61860508197226</v>
      </c>
    </row>
    <row r="82" spans="1:12" ht="137.25">
      <c r="A82" s="335" t="s">
        <v>517</v>
      </c>
      <c r="B82" s="337"/>
      <c r="C82" s="332">
        <v>1</v>
      </c>
      <c r="D82" s="337"/>
      <c r="E82" s="332"/>
      <c r="F82" s="341">
        <v>2988.9</v>
      </c>
      <c r="G82" s="341">
        <v>13992.2</v>
      </c>
      <c r="H82" s="341">
        <v>15111.58</v>
      </c>
      <c r="I82" s="341">
        <v>16320.5</v>
      </c>
      <c r="J82" s="341">
        <v>17626.14</v>
      </c>
      <c r="K82" s="341">
        <v>2481.6</v>
      </c>
      <c r="L82" s="368">
        <v>83.02720064237678</v>
      </c>
    </row>
    <row r="83" spans="1:12" ht="22.5">
      <c r="A83" s="340" t="s">
        <v>467</v>
      </c>
      <c r="B83" s="337"/>
      <c r="C83" s="332"/>
      <c r="D83" s="337"/>
      <c r="E83" s="332"/>
      <c r="F83" s="341"/>
      <c r="G83" s="329"/>
      <c r="H83" s="329"/>
      <c r="I83" s="329"/>
      <c r="J83" s="329"/>
      <c r="K83" s="329"/>
      <c r="L83" s="368"/>
    </row>
    <row r="84" spans="1:12" ht="101.25">
      <c r="A84" s="331" t="s">
        <v>185</v>
      </c>
      <c r="B84" s="337" t="s">
        <v>26</v>
      </c>
      <c r="C84" s="332">
        <v>1</v>
      </c>
      <c r="D84" s="337" t="s">
        <v>518</v>
      </c>
      <c r="E84" s="332"/>
      <c r="F84" s="341">
        <v>2988.9</v>
      </c>
      <c r="G84" s="364">
        <v>12912.2</v>
      </c>
      <c r="H84" s="365">
        <v>13945.18</v>
      </c>
      <c r="I84" s="364">
        <v>15060.8</v>
      </c>
      <c r="J84" s="364">
        <v>16265.65</v>
      </c>
      <c r="K84" s="364">
        <v>2325.5</v>
      </c>
      <c r="L84" s="368">
        <v>77.80454347753354</v>
      </c>
    </row>
    <row r="85" spans="1:12" ht="101.25">
      <c r="A85" s="331" t="s">
        <v>186</v>
      </c>
      <c r="B85" s="337"/>
      <c r="C85" s="332">
        <v>1</v>
      </c>
      <c r="D85" s="337" t="s">
        <v>519</v>
      </c>
      <c r="E85" s="332"/>
      <c r="F85" s="341">
        <v>250</v>
      </c>
      <c r="G85" s="364">
        <v>1080</v>
      </c>
      <c r="H85" s="364">
        <v>1166.4</v>
      </c>
      <c r="I85" s="364">
        <v>1259.7</v>
      </c>
      <c r="J85" s="364">
        <v>1360.49</v>
      </c>
      <c r="K85" s="364">
        <v>156.1</v>
      </c>
      <c r="L85" s="368">
        <v>62.44</v>
      </c>
    </row>
    <row r="86" spans="1:12" ht="140.25">
      <c r="A86" s="356" t="s">
        <v>520</v>
      </c>
      <c r="B86" s="337" t="s">
        <v>16</v>
      </c>
      <c r="C86" s="332">
        <v>0</v>
      </c>
      <c r="D86" s="337" t="s">
        <v>439</v>
      </c>
      <c r="E86" s="332"/>
      <c r="F86" s="341">
        <v>308.79999999999995</v>
      </c>
      <c r="G86" s="341">
        <v>2235</v>
      </c>
      <c r="H86" s="341">
        <v>2066.4</v>
      </c>
      <c r="I86" s="341">
        <v>2109.9</v>
      </c>
      <c r="J86" s="341">
        <v>2130.6</v>
      </c>
      <c r="K86" s="341">
        <v>143.7</v>
      </c>
      <c r="L86" s="368">
        <v>46.53497409326425</v>
      </c>
    </row>
    <row r="87" spans="1:12" ht="216.75">
      <c r="A87" s="359" t="s">
        <v>521</v>
      </c>
      <c r="B87" s="337" t="s">
        <v>16</v>
      </c>
      <c r="C87" s="332">
        <v>1</v>
      </c>
      <c r="D87" s="337" t="s">
        <v>522</v>
      </c>
      <c r="E87" s="332"/>
      <c r="F87" s="341">
        <v>308.79999999999995</v>
      </c>
      <c r="G87" s="341">
        <v>2235</v>
      </c>
      <c r="H87" s="341">
        <v>2066.4</v>
      </c>
      <c r="I87" s="341">
        <v>2109.9</v>
      </c>
      <c r="J87" s="341">
        <v>2130.6</v>
      </c>
      <c r="K87" s="341">
        <v>143.7</v>
      </c>
      <c r="L87" s="368">
        <v>46.53497409326425</v>
      </c>
    </row>
    <row r="88" spans="1:12" ht="200.25">
      <c r="A88" s="335" t="s">
        <v>523</v>
      </c>
      <c r="B88" s="337"/>
      <c r="C88" s="332">
        <v>1</v>
      </c>
      <c r="D88" s="337" t="s">
        <v>524</v>
      </c>
      <c r="E88" s="332"/>
      <c r="F88" s="368">
        <v>237.79999999999998</v>
      </c>
      <c r="G88" s="368">
        <v>1108.2</v>
      </c>
      <c r="H88" s="368">
        <v>1151.5</v>
      </c>
      <c r="I88" s="368">
        <v>1203.4</v>
      </c>
      <c r="J88" s="368">
        <v>1231.6</v>
      </c>
      <c r="K88" s="368">
        <v>115.6</v>
      </c>
      <c r="L88" s="368">
        <v>48.61227922624054</v>
      </c>
    </row>
    <row r="89" spans="1:12" ht="22.5">
      <c r="A89" s="340" t="s">
        <v>525</v>
      </c>
      <c r="B89" s="337"/>
      <c r="C89" s="332"/>
      <c r="D89" s="337"/>
      <c r="E89" s="332"/>
      <c r="F89" s="341"/>
      <c r="G89" s="329"/>
      <c r="H89" s="329"/>
      <c r="I89" s="329"/>
      <c r="J89" s="329"/>
      <c r="K89" s="329"/>
      <c r="L89" s="368"/>
    </row>
    <row r="90" spans="1:12" ht="202.5">
      <c r="A90" s="363" t="s">
        <v>526</v>
      </c>
      <c r="B90" s="337" t="s">
        <v>16</v>
      </c>
      <c r="C90" s="332">
        <v>1</v>
      </c>
      <c r="D90" s="337" t="s">
        <v>527</v>
      </c>
      <c r="E90" s="332"/>
      <c r="F90" s="341">
        <v>156.2</v>
      </c>
      <c r="G90" s="374">
        <v>625</v>
      </c>
      <c r="H90" s="374">
        <v>650</v>
      </c>
      <c r="I90" s="367">
        <v>676.9</v>
      </c>
      <c r="J90" s="367">
        <v>680.1</v>
      </c>
      <c r="K90" s="375">
        <v>78.8</v>
      </c>
      <c r="L90" s="368">
        <v>50.44814340588989</v>
      </c>
    </row>
    <row r="91" spans="1:12" ht="67.5">
      <c r="A91" s="363" t="s">
        <v>528</v>
      </c>
      <c r="B91" s="337" t="s">
        <v>16</v>
      </c>
      <c r="C91" s="332">
        <v>1</v>
      </c>
      <c r="D91" s="337" t="s">
        <v>529</v>
      </c>
      <c r="E91" s="332"/>
      <c r="F91" s="341">
        <v>81.6</v>
      </c>
      <c r="G91" s="341">
        <v>483.2</v>
      </c>
      <c r="H91" s="341">
        <v>501.5</v>
      </c>
      <c r="I91" s="341">
        <v>526.5</v>
      </c>
      <c r="J91" s="341">
        <v>551.5</v>
      </c>
      <c r="K91" s="341">
        <v>36.8</v>
      </c>
      <c r="L91" s="368">
        <v>45.09803921568628</v>
      </c>
    </row>
    <row r="92" spans="1:12" ht="135">
      <c r="A92" s="372" t="s">
        <v>280</v>
      </c>
      <c r="B92" s="337"/>
      <c r="C92" s="332"/>
      <c r="D92" s="337"/>
      <c r="E92" s="332"/>
      <c r="F92" s="341">
        <v>12.5</v>
      </c>
      <c r="G92" s="374">
        <v>60</v>
      </c>
      <c r="H92" s="374">
        <v>60</v>
      </c>
      <c r="I92" s="367">
        <v>70</v>
      </c>
      <c r="J92" s="367">
        <v>70</v>
      </c>
      <c r="K92" s="375">
        <v>0</v>
      </c>
      <c r="L92" s="368">
        <v>0</v>
      </c>
    </row>
    <row r="93" spans="1:12" ht="78.75">
      <c r="A93" s="372" t="s">
        <v>281</v>
      </c>
      <c r="B93" s="337"/>
      <c r="C93" s="332"/>
      <c r="D93" s="337"/>
      <c r="E93" s="332"/>
      <c r="F93" s="341">
        <v>41.3</v>
      </c>
      <c r="G93" s="374">
        <v>170</v>
      </c>
      <c r="H93" s="374">
        <v>180</v>
      </c>
      <c r="I93" s="367">
        <v>180</v>
      </c>
      <c r="J93" s="367">
        <v>185</v>
      </c>
      <c r="K93" s="375">
        <v>36.8</v>
      </c>
      <c r="L93" s="368">
        <v>89.10411622276028</v>
      </c>
    </row>
    <row r="94" spans="1:12" ht="78.75">
      <c r="A94" s="372" t="s">
        <v>282</v>
      </c>
      <c r="B94" s="337"/>
      <c r="C94" s="332"/>
      <c r="D94" s="337"/>
      <c r="E94" s="332"/>
      <c r="F94" s="341">
        <v>0.3</v>
      </c>
      <c r="G94" s="374">
        <v>1.2</v>
      </c>
      <c r="H94" s="374">
        <v>1.5</v>
      </c>
      <c r="I94" s="367">
        <v>1.5</v>
      </c>
      <c r="J94" s="367">
        <v>1.5</v>
      </c>
      <c r="K94" s="375">
        <v>0</v>
      </c>
      <c r="L94" s="368">
        <v>0</v>
      </c>
    </row>
    <row r="95" spans="1:12" ht="90">
      <c r="A95" s="372" t="s">
        <v>283</v>
      </c>
      <c r="B95" s="337"/>
      <c r="C95" s="332"/>
      <c r="D95" s="337"/>
      <c r="E95" s="332"/>
      <c r="F95" s="341">
        <v>17.5</v>
      </c>
      <c r="G95" s="374">
        <v>140</v>
      </c>
      <c r="H95" s="374">
        <v>140</v>
      </c>
      <c r="I95" s="367">
        <v>145</v>
      </c>
      <c r="J95" s="367">
        <v>160</v>
      </c>
      <c r="K95" s="375">
        <v>0</v>
      </c>
      <c r="L95" s="368">
        <v>0</v>
      </c>
    </row>
    <row r="96" spans="1:12" ht="90">
      <c r="A96" s="372" t="s">
        <v>284</v>
      </c>
      <c r="B96" s="337"/>
      <c r="C96" s="332"/>
      <c r="D96" s="337"/>
      <c r="E96" s="332"/>
      <c r="F96" s="341">
        <v>10</v>
      </c>
      <c r="G96" s="374">
        <v>112</v>
      </c>
      <c r="H96" s="374">
        <v>120</v>
      </c>
      <c r="I96" s="367">
        <v>130</v>
      </c>
      <c r="J96" s="367">
        <v>135</v>
      </c>
      <c r="K96" s="375">
        <v>0</v>
      </c>
      <c r="L96" s="368">
        <v>0</v>
      </c>
    </row>
    <row r="97" spans="1:12" ht="191.25">
      <c r="A97" s="346" t="s">
        <v>530</v>
      </c>
      <c r="B97" s="327"/>
      <c r="C97" s="332"/>
      <c r="D97" s="337"/>
      <c r="E97" s="332"/>
      <c r="F97" s="342">
        <v>56</v>
      </c>
      <c r="G97" s="342">
        <v>622.8</v>
      </c>
      <c r="H97" s="342">
        <v>608.9</v>
      </c>
      <c r="I97" s="342">
        <v>588.5</v>
      </c>
      <c r="J97" s="342">
        <v>579</v>
      </c>
      <c r="K97" s="342">
        <v>26</v>
      </c>
      <c r="L97" s="368">
        <v>46.42857142857143</v>
      </c>
    </row>
    <row r="98" spans="1:12" ht="22.5">
      <c r="A98" s="340" t="s">
        <v>467</v>
      </c>
      <c r="B98" s="337"/>
      <c r="C98" s="332"/>
      <c r="D98" s="337"/>
      <c r="E98" s="332"/>
      <c r="F98" s="341"/>
      <c r="G98" s="329"/>
      <c r="H98" s="329"/>
      <c r="I98" s="329"/>
      <c r="J98" s="329"/>
      <c r="K98" s="329"/>
      <c r="L98" s="368"/>
    </row>
    <row r="99" spans="1:12" ht="409.5">
      <c r="A99" s="347" t="s">
        <v>267</v>
      </c>
      <c r="B99" s="337" t="s">
        <v>16</v>
      </c>
      <c r="C99" s="332">
        <v>1</v>
      </c>
      <c r="D99" s="337" t="s">
        <v>529</v>
      </c>
      <c r="E99" s="332"/>
      <c r="F99" s="341">
        <v>18</v>
      </c>
      <c r="G99" s="341">
        <v>201.8</v>
      </c>
      <c r="H99" s="341">
        <v>185.9</v>
      </c>
      <c r="I99" s="341">
        <v>160.5</v>
      </c>
      <c r="J99" s="341">
        <v>145.5</v>
      </c>
      <c r="K99" s="329">
        <v>18</v>
      </c>
      <c r="L99" s="368">
        <v>100</v>
      </c>
    </row>
    <row r="100" spans="1:12" ht="292.5">
      <c r="A100" s="353" t="s">
        <v>531</v>
      </c>
      <c r="B100" s="337" t="s">
        <v>16</v>
      </c>
      <c r="C100" s="332">
        <v>1</v>
      </c>
      <c r="D100" s="337" t="s">
        <v>529</v>
      </c>
      <c r="E100" s="332"/>
      <c r="F100" s="376">
        <v>8</v>
      </c>
      <c r="G100" s="341">
        <v>16</v>
      </c>
      <c r="H100" s="341">
        <v>13</v>
      </c>
      <c r="I100" s="341">
        <v>18</v>
      </c>
      <c r="J100" s="341">
        <v>10</v>
      </c>
      <c r="K100" s="329">
        <v>8</v>
      </c>
      <c r="L100" s="368">
        <v>100</v>
      </c>
    </row>
    <row r="101" spans="1:12" ht="146.25">
      <c r="A101" s="353" t="s">
        <v>532</v>
      </c>
      <c r="B101" s="337"/>
      <c r="C101" s="332"/>
      <c r="D101" s="337" t="s">
        <v>529</v>
      </c>
      <c r="E101" s="332"/>
      <c r="F101" s="341">
        <v>2.5</v>
      </c>
      <c r="G101" s="341">
        <v>15</v>
      </c>
      <c r="H101" s="341">
        <v>15</v>
      </c>
      <c r="I101" s="341">
        <v>15</v>
      </c>
      <c r="J101" s="341">
        <v>20</v>
      </c>
      <c r="K101" s="329">
        <v>0</v>
      </c>
      <c r="L101" s="368">
        <v>0</v>
      </c>
    </row>
    <row r="102" spans="1:12" ht="337.5">
      <c r="A102" s="353" t="s">
        <v>270</v>
      </c>
      <c r="B102" s="337"/>
      <c r="C102" s="332"/>
      <c r="D102" s="337" t="s">
        <v>529</v>
      </c>
      <c r="E102" s="332"/>
      <c r="F102" s="341">
        <v>27.5</v>
      </c>
      <c r="G102" s="341">
        <v>390</v>
      </c>
      <c r="H102" s="341">
        <v>395</v>
      </c>
      <c r="I102" s="341">
        <v>395</v>
      </c>
      <c r="J102" s="341">
        <v>403.5</v>
      </c>
      <c r="K102" s="329">
        <v>0</v>
      </c>
      <c r="L102" s="368">
        <v>0</v>
      </c>
    </row>
    <row r="103" spans="1:12" ht="90">
      <c r="A103" s="348" t="s">
        <v>533</v>
      </c>
      <c r="B103" s="337" t="s">
        <v>16</v>
      </c>
      <c r="C103" s="332">
        <v>1</v>
      </c>
      <c r="D103" s="337"/>
      <c r="E103" s="332"/>
      <c r="F103" s="342">
        <v>0</v>
      </c>
      <c r="G103" s="342">
        <v>250</v>
      </c>
      <c r="H103" s="342">
        <v>250</v>
      </c>
      <c r="I103" s="342">
        <v>260</v>
      </c>
      <c r="J103" s="342">
        <v>260</v>
      </c>
      <c r="K103" s="329"/>
      <c r="L103" s="368">
        <v>0</v>
      </c>
    </row>
    <row r="104" spans="1:12" ht="101.25">
      <c r="A104" s="349" t="s">
        <v>534</v>
      </c>
      <c r="B104" s="337" t="s">
        <v>16</v>
      </c>
      <c r="C104" s="332">
        <v>1</v>
      </c>
      <c r="D104" s="337" t="s">
        <v>535</v>
      </c>
      <c r="E104" s="332"/>
      <c r="F104" s="341">
        <v>0</v>
      </c>
      <c r="G104" s="341">
        <v>250</v>
      </c>
      <c r="H104" s="341">
        <v>250</v>
      </c>
      <c r="I104" s="341">
        <v>260</v>
      </c>
      <c r="J104" s="341">
        <v>260</v>
      </c>
      <c r="K104" s="329"/>
      <c r="L104" s="368">
        <v>0</v>
      </c>
    </row>
    <row r="105" spans="1:12" ht="12.75">
      <c r="A105" s="349"/>
      <c r="B105" s="337"/>
      <c r="C105" s="332"/>
      <c r="D105" s="337"/>
      <c r="E105" s="332"/>
      <c r="F105" s="341"/>
      <c r="G105" s="329"/>
      <c r="H105" s="329"/>
      <c r="I105" s="329"/>
      <c r="J105" s="329"/>
      <c r="K105" s="329"/>
      <c r="L105" s="368">
        <v>0</v>
      </c>
    </row>
    <row r="106" spans="1:12" ht="140.25">
      <c r="A106" s="360" t="s">
        <v>536</v>
      </c>
      <c r="B106" s="337"/>
      <c r="C106" s="332"/>
      <c r="D106" s="337"/>
      <c r="E106" s="332"/>
      <c r="F106" s="342">
        <v>15</v>
      </c>
      <c r="G106" s="342">
        <v>254</v>
      </c>
      <c r="H106" s="342">
        <v>56</v>
      </c>
      <c r="I106" s="342">
        <v>58</v>
      </c>
      <c r="J106" s="342">
        <v>60</v>
      </c>
      <c r="K106" s="342">
        <v>2.1</v>
      </c>
      <c r="L106" s="368">
        <v>14.000000000000002</v>
      </c>
    </row>
    <row r="107" spans="1:12" ht="89.25">
      <c r="A107" s="358" t="s">
        <v>178</v>
      </c>
      <c r="B107" s="337" t="s">
        <v>16</v>
      </c>
      <c r="C107" s="332">
        <v>1</v>
      </c>
      <c r="D107" s="351" t="s">
        <v>537</v>
      </c>
      <c r="E107" s="332"/>
      <c r="F107" s="341">
        <v>15</v>
      </c>
      <c r="G107" s="341">
        <v>54</v>
      </c>
      <c r="H107" s="341">
        <v>56</v>
      </c>
      <c r="I107" s="341">
        <v>58</v>
      </c>
      <c r="J107" s="341">
        <v>60</v>
      </c>
      <c r="K107" s="364">
        <v>2.1</v>
      </c>
      <c r="L107" s="368">
        <v>14.000000000000002</v>
      </c>
    </row>
    <row r="108" spans="1:12" ht="22.5">
      <c r="A108" s="350" t="s">
        <v>538</v>
      </c>
      <c r="B108" s="337" t="s">
        <v>16</v>
      </c>
      <c r="C108" s="332">
        <v>1</v>
      </c>
      <c r="D108" s="351" t="s">
        <v>539</v>
      </c>
      <c r="E108" s="332">
        <v>244</v>
      </c>
      <c r="F108" s="341">
        <v>0</v>
      </c>
      <c r="G108" s="341">
        <v>200</v>
      </c>
      <c r="H108" s="329"/>
      <c r="I108" s="329"/>
      <c r="J108" s="329"/>
      <c r="K108" s="329"/>
      <c r="L108" s="368">
        <v>0</v>
      </c>
    </row>
    <row r="109" spans="1:12" ht="12.75">
      <c r="A109" s="352"/>
      <c r="B109" s="337"/>
      <c r="C109" s="332"/>
      <c r="D109" s="337"/>
      <c r="E109" s="332"/>
      <c r="F109" s="341"/>
      <c r="G109" s="329"/>
      <c r="H109" s="329"/>
      <c r="I109" s="329"/>
      <c r="J109" s="329"/>
      <c r="K109" s="329"/>
      <c r="L109" s="368"/>
    </row>
    <row r="110" spans="1:12" ht="12.75">
      <c r="A110" s="353"/>
      <c r="B110" s="337"/>
      <c r="C110" s="332"/>
      <c r="D110" s="337"/>
      <c r="E110" s="332"/>
      <c r="F110" s="341"/>
      <c r="G110" s="329"/>
      <c r="H110" s="329"/>
      <c r="I110" s="329"/>
      <c r="J110" s="329"/>
      <c r="K110" s="329"/>
      <c r="L110" s="368"/>
    </row>
    <row r="111" spans="1:12" ht="12.75">
      <c r="A111" s="353"/>
      <c r="B111" s="337"/>
      <c r="C111" s="332"/>
      <c r="D111" s="337"/>
      <c r="E111" s="332"/>
      <c r="F111" s="341"/>
      <c r="G111" s="329"/>
      <c r="H111" s="329"/>
      <c r="I111" s="329"/>
      <c r="J111" s="329"/>
      <c r="K111" s="329"/>
      <c r="L111" s="368"/>
    </row>
    <row r="112" spans="1:12" ht="127.5">
      <c r="A112" s="354" t="s">
        <v>170</v>
      </c>
      <c r="B112" s="337" t="s">
        <v>83</v>
      </c>
      <c r="C112" s="332">
        <v>0</v>
      </c>
      <c r="D112" s="337" t="s">
        <v>439</v>
      </c>
      <c r="E112" s="332"/>
      <c r="F112" s="341">
        <v>125</v>
      </c>
      <c r="G112" s="341">
        <v>250</v>
      </c>
      <c r="H112" s="341">
        <v>250</v>
      </c>
      <c r="I112" s="341">
        <v>250</v>
      </c>
      <c r="J112" s="341">
        <v>250</v>
      </c>
      <c r="K112" s="329">
        <v>0</v>
      </c>
      <c r="L112" s="368">
        <v>0</v>
      </c>
    </row>
    <row r="113" spans="1:12" ht="102">
      <c r="A113" s="355" t="s">
        <v>540</v>
      </c>
      <c r="B113" s="337" t="s">
        <v>83</v>
      </c>
      <c r="C113" s="332">
        <v>0</v>
      </c>
      <c r="D113" s="337" t="s">
        <v>541</v>
      </c>
      <c r="E113" s="332"/>
      <c r="F113" s="341">
        <v>125</v>
      </c>
      <c r="G113" s="341">
        <v>250</v>
      </c>
      <c r="H113" s="341">
        <v>250</v>
      </c>
      <c r="I113" s="341">
        <v>250</v>
      </c>
      <c r="J113" s="341">
        <v>250</v>
      </c>
      <c r="K113" s="329">
        <v>0</v>
      </c>
      <c r="L113" s="368">
        <v>0</v>
      </c>
    </row>
    <row r="114" spans="1:12" ht="153">
      <c r="A114" s="355" t="s">
        <v>542</v>
      </c>
      <c r="B114" s="337" t="s">
        <v>83</v>
      </c>
      <c r="C114" s="332">
        <v>0</v>
      </c>
      <c r="D114" s="337" t="s">
        <v>483</v>
      </c>
      <c r="E114" s="332"/>
      <c r="F114" s="341">
        <v>0</v>
      </c>
      <c r="G114" s="329"/>
      <c r="H114" s="329"/>
      <c r="I114" s="329"/>
      <c r="J114" s="329"/>
      <c r="K114" s="329">
        <v>0</v>
      </c>
      <c r="L114" s="368">
        <v>0</v>
      </c>
    </row>
    <row r="115" spans="1:12" ht="165.75">
      <c r="A115" s="355" t="s">
        <v>543</v>
      </c>
      <c r="B115" s="337" t="s">
        <v>83</v>
      </c>
      <c r="C115" s="332">
        <v>0</v>
      </c>
      <c r="D115" s="337" t="s">
        <v>484</v>
      </c>
      <c r="E115" s="332"/>
      <c r="F115" s="341">
        <v>125</v>
      </c>
      <c r="G115" s="341">
        <v>250</v>
      </c>
      <c r="H115" s="341">
        <v>250</v>
      </c>
      <c r="I115" s="341">
        <v>250</v>
      </c>
      <c r="J115" s="341">
        <v>250</v>
      </c>
      <c r="K115" s="329">
        <v>0</v>
      </c>
      <c r="L115" s="368">
        <v>0</v>
      </c>
    </row>
    <row r="116" spans="1:12" ht="12.75">
      <c r="A116" s="329" t="s">
        <v>544</v>
      </c>
      <c r="B116" s="329"/>
      <c r="C116" s="329"/>
      <c r="D116" s="329"/>
      <c r="E116" s="329"/>
      <c r="F116" s="368">
        <v>7652.500000000001</v>
      </c>
      <c r="G116" s="341">
        <v>74257.2</v>
      </c>
      <c r="H116" s="341">
        <v>73907.98</v>
      </c>
      <c r="I116" s="341">
        <v>56590.4</v>
      </c>
      <c r="J116" s="341">
        <v>59436.74</v>
      </c>
      <c r="K116" s="368">
        <v>5100.999999999999</v>
      </c>
      <c r="L116" s="368">
        <v>12753.5</v>
      </c>
    </row>
    <row r="118" spans="1:12" ht="63.75">
      <c r="A118" s="369" t="s">
        <v>545</v>
      </c>
      <c r="B118" s="327"/>
      <c r="C118" s="327"/>
      <c r="D118" s="370" t="s">
        <v>102</v>
      </c>
      <c r="E118" s="327"/>
      <c r="F118" s="327"/>
      <c r="G118" s="327"/>
      <c r="H118" s="327"/>
      <c r="I118" s="327"/>
      <c r="J118" s="327"/>
      <c r="K118" s="327"/>
      <c r="L118" s="327"/>
    </row>
  </sheetData>
  <sheetProtection/>
  <mergeCells count="16">
    <mergeCell ref="C2:L2"/>
    <mergeCell ref="G4:J4"/>
    <mergeCell ref="I11:I12"/>
    <mergeCell ref="J11:J12"/>
    <mergeCell ref="A11:A12"/>
    <mergeCell ref="B11:D11"/>
    <mergeCell ref="E11:E12"/>
    <mergeCell ref="F11:F12"/>
    <mergeCell ref="G11:G12"/>
    <mergeCell ref="H11:H12"/>
    <mergeCell ref="A6:J6"/>
    <mergeCell ref="K11:K12"/>
    <mergeCell ref="L11:L12"/>
    <mergeCell ref="C5:L5"/>
    <mergeCell ref="A7:K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Komputer</cp:lastModifiedBy>
  <cp:lastPrinted>2014-04-24T05:07:16Z</cp:lastPrinted>
  <dcterms:created xsi:type="dcterms:W3CDTF">2001-09-21T11:20:50Z</dcterms:created>
  <dcterms:modified xsi:type="dcterms:W3CDTF">2014-05-06T13:38:34Z</dcterms:modified>
  <cp:category/>
  <cp:version/>
  <cp:contentType/>
  <cp:contentStatus/>
</cp:coreProperties>
</file>